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8675" windowHeight="1179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E142" i="1" l="1"/>
  <c r="C142" i="1" l="1"/>
  <c r="H115" i="1"/>
  <c r="I115" i="1" s="1"/>
  <c r="F143" i="1" l="1"/>
  <c r="F142" i="1"/>
  <c r="F140" i="1"/>
  <c r="F139" i="1"/>
  <c r="C149" i="1"/>
  <c r="D145" i="1" s="1"/>
  <c r="G143" i="1"/>
  <c r="G142" i="1"/>
  <c r="G140" i="1"/>
  <c r="G139" i="1"/>
  <c r="M111" i="1"/>
  <c r="K111" i="1"/>
  <c r="L111" i="1" s="1"/>
  <c r="H111" i="1"/>
  <c r="I111" i="1" s="1"/>
  <c r="H101" i="1"/>
  <c r="J101" i="1"/>
  <c r="H102" i="1"/>
  <c r="J102" i="1"/>
  <c r="H103" i="1"/>
  <c r="J103" i="1"/>
  <c r="H9" i="1"/>
  <c r="I9" i="1" s="1"/>
  <c r="H10" i="1"/>
  <c r="I10" i="1" s="1"/>
  <c r="H11" i="1"/>
  <c r="I11" i="1" s="1"/>
  <c r="H12" i="1"/>
  <c r="I12" i="1" s="1"/>
  <c r="H14" i="1"/>
  <c r="I14" i="1" s="1"/>
  <c r="H13" i="1"/>
  <c r="I13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4" i="1"/>
  <c r="I44" i="1" s="1"/>
  <c r="H46" i="1"/>
  <c r="I46" i="1" s="1"/>
  <c r="H45" i="1"/>
  <c r="I45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6" i="1"/>
  <c r="I96" i="1" s="1"/>
  <c r="H93" i="1"/>
  <c r="I93" i="1" s="1"/>
  <c r="H94" i="1"/>
  <c r="I94" i="1" s="1"/>
  <c r="H95" i="1"/>
  <c r="I95" i="1" s="1"/>
  <c r="H114" i="1"/>
  <c r="I114" i="1" s="1"/>
  <c r="F97" i="1"/>
  <c r="J9" i="1"/>
  <c r="J10" i="1"/>
  <c r="J11" i="1"/>
  <c r="J12" i="1"/>
  <c r="J14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4" i="1"/>
  <c r="J46" i="1"/>
  <c r="J45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5" i="1"/>
  <c r="J86" i="1"/>
  <c r="J87" i="1"/>
  <c r="J88" i="1"/>
  <c r="J89" i="1"/>
  <c r="J90" i="1"/>
  <c r="J91" i="1"/>
  <c r="J92" i="1"/>
  <c r="J96" i="1"/>
  <c r="J93" i="1"/>
  <c r="J94" i="1"/>
  <c r="J95" i="1"/>
  <c r="D97" i="1"/>
  <c r="K9" i="1"/>
  <c r="K10" i="1"/>
  <c r="K11" i="1"/>
  <c r="K12" i="1"/>
  <c r="K14" i="1"/>
  <c r="K1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J118" i="1"/>
  <c r="M118" i="1" s="1"/>
  <c r="K118" i="1"/>
  <c r="K39" i="1"/>
  <c r="J112" i="1"/>
  <c r="M112" i="1" s="1"/>
  <c r="K112" i="1"/>
  <c r="K40" i="1"/>
  <c r="K41" i="1"/>
  <c r="K44" i="1"/>
  <c r="J113" i="1"/>
  <c r="M113" i="1" s="1"/>
  <c r="K113" i="1"/>
  <c r="K46" i="1"/>
  <c r="K45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3" i="1"/>
  <c r="K72" i="1"/>
  <c r="K74" i="1"/>
  <c r="K75" i="1"/>
  <c r="K76" i="1"/>
  <c r="K77" i="1"/>
  <c r="K78" i="1"/>
  <c r="K79" i="1"/>
  <c r="K80" i="1"/>
  <c r="K81" i="1"/>
  <c r="K82" i="1"/>
  <c r="K85" i="1"/>
  <c r="K86" i="1"/>
  <c r="J119" i="1"/>
  <c r="K119" i="1"/>
  <c r="K87" i="1"/>
  <c r="K88" i="1"/>
  <c r="K89" i="1"/>
  <c r="K90" i="1"/>
  <c r="K91" i="1"/>
  <c r="K92" i="1"/>
  <c r="K96" i="1"/>
  <c r="K93" i="1"/>
  <c r="K94" i="1"/>
  <c r="K95" i="1"/>
  <c r="K114" i="1"/>
  <c r="H118" i="1"/>
  <c r="I118" i="1" s="1"/>
  <c r="H112" i="1"/>
  <c r="I112" i="1" s="1"/>
  <c r="H113" i="1"/>
  <c r="I113" i="1" s="1"/>
  <c r="H119" i="1"/>
  <c r="I119" i="1" s="1"/>
  <c r="H8" i="1"/>
  <c r="I8" i="1" s="1"/>
  <c r="J115" i="1"/>
  <c r="M115" i="1" s="1"/>
  <c r="K115" i="1"/>
  <c r="K8" i="1"/>
  <c r="D135" i="1" l="1"/>
  <c r="D143" i="1"/>
  <c r="D147" i="1"/>
  <c r="D139" i="1"/>
  <c r="D140" i="1"/>
  <c r="D148" i="1"/>
  <c r="D136" i="1"/>
  <c r="D144" i="1"/>
  <c r="D146" i="1"/>
  <c r="D138" i="1"/>
  <c r="D142" i="1"/>
  <c r="D137" i="1"/>
  <c r="D141" i="1"/>
  <c r="L95" i="1"/>
  <c r="M95" i="1" s="1"/>
  <c r="L88" i="1"/>
  <c r="M88" i="1" s="1"/>
  <c r="L78" i="1"/>
  <c r="M78" i="1" s="1"/>
  <c r="L70" i="1"/>
  <c r="M70" i="1" s="1"/>
  <c r="L62" i="1"/>
  <c r="M62" i="1" s="1"/>
  <c r="L54" i="1"/>
  <c r="M54" i="1" s="1"/>
  <c r="L45" i="1"/>
  <c r="M45" i="1" s="1"/>
  <c r="L40" i="1"/>
  <c r="M40" i="1" s="1"/>
  <c r="L32" i="1"/>
  <c r="M32" i="1" s="1"/>
  <c r="L24" i="1"/>
  <c r="M24" i="1" s="1"/>
  <c r="L20" i="1"/>
  <c r="M20" i="1" s="1"/>
  <c r="L16" i="1"/>
  <c r="M16" i="1" s="1"/>
  <c r="L12" i="1"/>
  <c r="M12" i="1" s="1"/>
  <c r="L93" i="1"/>
  <c r="M93" i="1" s="1"/>
  <c r="L80" i="1"/>
  <c r="M80" i="1" s="1"/>
  <c r="L64" i="1"/>
  <c r="M64" i="1" s="1"/>
  <c r="L52" i="1"/>
  <c r="M52" i="1" s="1"/>
  <c r="L44" i="1"/>
  <c r="M44" i="1" s="1"/>
  <c r="L34" i="1"/>
  <c r="L26" i="1"/>
  <c r="M26" i="1" s="1"/>
  <c r="L18" i="1"/>
  <c r="M18" i="1" s="1"/>
  <c r="L10" i="1"/>
  <c r="M10" i="1" s="1"/>
  <c r="L90" i="1"/>
  <c r="L86" i="1"/>
  <c r="M86" i="1" s="1"/>
  <c r="L76" i="1"/>
  <c r="M76" i="1" s="1"/>
  <c r="L68" i="1"/>
  <c r="M68" i="1" s="1"/>
  <c r="L60" i="1"/>
  <c r="M60" i="1" s="1"/>
  <c r="L56" i="1"/>
  <c r="M56" i="1" s="1"/>
  <c r="L48" i="1"/>
  <c r="M48" i="1" s="1"/>
  <c r="L38" i="1"/>
  <c r="M38" i="1" s="1"/>
  <c r="L30" i="1"/>
  <c r="M30" i="1" s="1"/>
  <c r="L22" i="1"/>
  <c r="M22" i="1" s="1"/>
  <c r="L13" i="1"/>
  <c r="M13" i="1" s="1"/>
  <c r="L92" i="1"/>
  <c r="M92" i="1" s="1"/>
  <c r="L82" i="1"/>
  <c r="M82" i="1" s="1"/>
  <c r="L74" i="1"/>
  <c r="M74" i="1" s="1"/>
  <c r="L66" i="1"/>
  <c r="M66" i="1" s="1"/>
  <c r="L58" i="1"/>
  <c r="M58" i="1" s="1"/>
  <c r="L50" i="1"/>
  <c r="M50" i="1" s="1"/>
  <c r="L36" i="1"/>
  <c r="M36" i="1" s="1"/>
  <c r="L28" i="1"/>
  <c r="M28" i="1" s="1"/>
  <c r="L114" i="1"/>
  <c r="M114" i="1" s="1"/>
  <c r="L96" i="1"/>
  <c r="M96" i="1" s="1"/>
  <c r="L89" i="1"/>
  <c r="M89" i="1" s="1"/>
  <c r="L85" i="1"/>
  <c r="M85" i="1" s="1"/>
  <c r="L79" i="1"/>
  <c r="M79" i="1" s="1"/>
  <c r="L75" i="1"/>
  <c r="M75" i="1" s="1"/>
  <c r="L71" i="1"/>
  <c r="M71" i="1" s="1"/>
  <c r="L67" i="1"/>
  <c r="M67" i="1" s="1"/>
  <c r="L63" i="1"/>
  <c r="M63" i="1" s="1"/>
  <c r="L59" i="1"/>
  <c r="M59" i="1" s="1"/>
  <c r="L55" i="1"/>
  <c r="M55" i="1" s="1"/>
  <c r="L51" i="1"/>
  <c r="M51" i="1" s="1"/>
  <c r="L47" i="1"/>
  <c r="M47" i="1" s="1"/>
  <c r="L41" i="1"/>
  <c r="M41" i="1" s="1"/>
  <c r="L37" i="1"/>
  <c r="M37" i="1" s="1"/>
  <c r="L33" i="1"/>
  <c r="M33" i="1" s="1"/>
  <c r="L29" i="1"/>
  <c r="M29" i="1" s="1"/>
  <c r="L25" i="1"/>
  <c r="M25" i="1" s="1"/>
  <c r="L21" i="1"/>
  <c r="M21" i="1" s="1"/>
  <c r="L17" i="1"/>
  <c r="M17" i="1" s="1"/>
  <c r="L14" i="1"/>
  <c r="M14" i="1" s="1"/>
  <c r="L9" i="1"/>
  <c r="M9" i="1" s="1"/>
  <c r="L72" i="1"/>
  <c r="M72" i="1" s="1"/>
  <c r="L94" i="1"/>
  <c r="M94" i="1" s="1"/>
  <c r="L91" i="1"/>
  <c r="M91" i="1" s="1"/>
  <c r="L87" i="1"/>
  <c r="M87" i="1" s="1"/>
  <c r="L81" i="1"/>
  <c r="M81" i="1" s="1"/>
  <c r="L77" i="1"/>
  <c r="M77" i="1" s="1"/>
  <c r="L73" i="1"/>
  <c r="M73" i="1" s="1"/>
  <c r="L69" i="1"/>
  <c r="M69" i="1" s="1"/>
  <c r="L65" i="1"/>
  <c r="M65" i="1" s="1"/>
  <c r="L61" i="1"/>
  <c r="M61" i="1" s="1"/>
  <c r="L57" i="1"/>
  <c r="M57" i="1" s="1"/>
  <c r="L53" i="1"/>
  <c r="M53" i="1" s="1"/>
  <c r="L49" i="1"/>
  <c r="M49" i="1" s="1"/>
  <c r="L46" i="1"/>
  <c r="M46" i="1" s="1"/>
  <c r="L39" i="1"/>
  <c r="M39" i="1" s="1"/>
  <c r="L35" i="1"/>
  <c r="M35" i="1" s="1"/>
  <c r="L31" i="1"/>
  <c r="M31" i="1" s="1"/>
  <c r="L27" i="1"/>
  <c r="M27" i="1" s="1"/>
  <c r="L23" i="1"/>
  <c r="M23" i="1" s="1"/>
  <c r="L19" i="1"/>
  <c r="M19" i="1" s="1"/>
  <c r="L15" i="1"/>
  <c r="M15" i="1" s="1"/>
  <c r="L11" i="1"/>
  <c r="M11" i="1" s="1"/>
  <c r="H97" i="1"/>
  <c r="I97" i="1" s="1"/>
  <c r="L112" i="1"/>
  <c r="L118" i="1"/>
  <c r="L119" i="1"/>
  <c r="L113" i="1"/>
  <c r="M90" i="1"/>
  <c r="M119" i="1"/>
  <c r="M34" i="1"/>
  <c r="L115" i="1"/>
  <c r="G148" i="1" l="1"/>
  <c r="G147" i="1"/>
  <c r="G146" i="1"/>
  <c r="G145" i="1"/>
  <c r="G144" i="1"/>
  <c r="G141" i="1"/>
  <c r="G138" i="1"/>
  <c r="G137" i="1"/>
  <c r="G136" i="1"/>
  <c r="G135" i="1"/>
  <c r="F148" i="1"/>
  <c r="F147" i="1"/>
  <c r="F146" i="1"/>
  <c r="F145" i="1"/>
  <c r="F144" i="1"/>
  <c r="F141" i="1"/>
  <c r="F138" i="1"/>
  <c r="F137" i="1"/>
  <c r="F136" i="1"/>
  <c r="F135" i="1"/>
  <c r="E149" i="1"/>
  <c r="G149" i="1" s="1"/>
  <c r="F120" i="1"/>
  <c r="D120" i="1"/>
  <c r="K109" i="1"/>
  <c r="J109" i="1"/>
  <c r="D105" i="1" l="1"/>
  <c r="J100" i="1"/>
  <c r="H100" i="1"/>
  <c r="F107" i="1"/>
  <c r="K117" i="1"/>
  <c r="J117" i="1"/>
  <c r="H117" i="1"/>
  <c r="I117" i="1" s="1"/>
  <c r="K116" i="1"/>
  <c r="J116" i="1"/>
  <c r="H116" i="1"/>
  <c r="I116" i="1" s="1"/>
  <c r="K110" i="1"/>
  <c r="J110" i="1"/>
  <c r="H110" i="1"/>
  <c r="I110" i="1" s="1"/>
  <c r="J8" i="1"/>
  <c r="L8" i="1" l="1"/>
  <c r="K120" i="1"/>
  <c r="L120" i="1" s="1"/>
  <c r="J105" i="1"/>
  <c r="L105" i="1" s="1"/>
  <c r="D107" i="1"/>
  <c r="D122" i="1" s="1"/>
  <c r="H105" i="1"/>
  <c r="H120" i="1"/>
  <c r="J97" i="1"/>
  <c r="L116" i="1"/>
  <c r="M116" i="1" s="1"/>
  <c r="L117" i="1"/>
  <c r="M117" i="1" s="1"/>
  <c r="F122" i="1"/>
  <c r="K97" i="1"/>
  <c r="K107" i="1" s="1"/>
  <c r="L110" i="1"/>
  <c r="M110" i="1" s="1"/>
  <c r="M8" i="1" l="1"/>
  <c r="L97" i="1"/>
  <c r="M97" i="1" s="1"/>
  <c r="J107" i="1"/>
  <c r="J122" i="1" s="1"/>
  <c r="H107" i="1"/>
  <c r="I107" i="1" s="1"/>
  <c r="K122" i="1"/>
  <c r="H122" i="1"/>
  <c r="I122" i="1" s="1"/>
  <c r="L107" i="1" l="1"/>
  <c r="M107" i="1" s="1"/>
  <c r="L122" i="1" l="1"/>
  <c r="M122" i="1" s="1"/>
</calcChain>
</file>

<file path=xl/sharedStrings.xml><?xml version="1.0" encoding="utf-8"?>
<sst xmlns="http://schemas.openxmlformats.org/spreadsheetml/2006/main" count="410" uniqueCount="178">
  <si>
    <t>Opplag pr. utgivelse</t>
  </si>
  <si>
    <t>Totalkonsum (opplag * frekvens)</t>
  </si>
  <si>
    <t>Tittel</t>
  </si>
  <si>
    <t>Type</t>
  </si>
  <si>
    <t>Utgiver</t>
  </si>
  <si>
    <t xml:space="preserve">  Frekvens</t>
  </si>
  <si>
    <t>Endring pr utg</t>
  </si>
  <si>
    <t>% pr utg</t>
  </si>
  <si>
    <t>Endring tot</t>
  </si>
  <si>
    <t>% tot</t>
  </si>
  <si>
    <t>Aktiv trening</t>
  </si>
  <si>
    <t>Mat, helse, livsstil</t>
  </si>
  <si>
    <t>BPI</t>
  </si>
  <si>
    <t>Allers</t>
  </si>
  <si>
    <t>Kvinne</t>
  </si>
  <si>
    <t>AM</t>
  </si>
  <si>
    <t>EHM</t>
  </si>
  <si>
    <t>Alt om Fiske</t>
  </si>
  <si>
    <t>Sport, reise, friluftsliv, vitenskap</t>
  </si>
  <si>
    <t>Alt om Historie og Vitenskap</t>
  </si>
  <si>
    <t>Autofil</t>
  </si>
  <si>
    <t>Bil, båt</t>
  </si>
  <si>
    <t>Auto Motor Sport</t>
  </si>
  <si>
    <t>Bedre Helse</t>
  </si>
  <si>
    <t>Bil</t>
  </si>
  <si>
    <t>BIL</t>
  </si>
  <si>
    <t>Birkebeiner'n</t>
  </si>
  <si>
    <t>SPM</t>
  </si>
  <si>
    <t>Bo Bedre</t>
  </si>
  <si>
    <t>Bolig, interiør</t>
  </si>
  <si>
    <t>BM</t>
  </si>
  <si>
    <t>Bobil &amp; Caravan</t>
  </si>
  <si>
    <t>Boligdrøm</t>
  </si>
  <si>
    <t>Boligpluss</t>
  </si>
  <si>
    <t>Bonytt</t>
  </si>
  <si>
    <t>Båtmagasinet</t>
  </si>
  <si>
    <t>C!</t>
  </si>
  <si>
    <t>Aktualitet, TV</t>
  </si>
  <si>
    <t>Cosmopolitan</t>
  </si>
  <si>
    <t>Costume</t>
  </si>
  <si>
    <t>D!</t>
  </si>
  <si>
    <t>Design Interiør</t>
  </si>
  <si>
    <t>SCH</t>
  </si>
  <si>
    <t>Det Gode Liv</t>
  </si>
  <si>
    <t>GRIEG</t>
  </si>
  <si>
    <t>Det Nye</t>
  </si>
  <si>
    <t>Det Nye Spesial/Shape Up</t>
  </si>
  <si>
    <t>Digital Foto</t>
  </si>
  <si>
    <t>PC, lyd og bilde</t>
  </si>
  <si>
    <t>Dine Penger</t>
  </si>
  <si>
    <t>DP</t>
  </si>
  <si>
    <t>Donald Duck &amp; Co.</t>
  </si>
  <si>
    <t>EKM</t>
  </si>
  <si>
    <t>Elle</t>
  </si>
  <si>
    <t>Elle Decoration</t>
  </si>
  <si>
    <t>Familien</t>
  </si>
  <si>
    <t>FHM</t>
  </si>
  <si>
    <t>Mann</t>
  </si>
  <si>
    <t>Foreldre &amp; Barn</t>
  </si>
  <si>
    <t>Foreldre</t>
  </si>
  <si>
    <t>Fri Flyt</t>
  </si>
  <si>
    <t>FF</t>
  </si>
  <si>
    <t>Friidrett</t>
  </si>
  <si>
    <t>Gatebil</t>
  </si>
  <si>
    <t>Gjør det selv</t>
  </si>
  <si>
    <t>Gravid</t>
  </si>
  <si>
    <t>Hagen for alle</t>
  </si>
  <si>
    <t>BB</t>
  </si>
  <si>
    <t>Henne</t>
  </si>
  <si>
    <t>Her og Nå</t>
  </si>
  <si>
    <t>Hesteliv</t>
  </si>
  <si>
    <t>Hjemmet</t>
  </si>
  <si>
    <t>Hjemme-PC</t>
  </si>
  <si>
    <t>Hytteliv</t>
  </si>
  <si>
    <t>I form</t>
  </si>
  <si>
    <t>Idrett og Anlegg</t>
  </si>
  <si>
    <t>Illustrert vitenskap</t>
  </si>
  <si>
    <t>Illustrert vitenskap Historie</t>
  </si>
  <si>
    <t>Jakt</t>
  </si>
  <si>
    <t>Jeger, Hund &amp; Våpen</t>
  </si>
  <si>
    <t>Julia</t>
  </si>
  <si>
    <t>Ung</t>
  </si>
  <si>
    <t>Kamille</t>
  </si>
  <si>
    <t>Kamille Mor og Barn</t>
  </si>
  <si>
    <t>KK</t>
  </si>
  <si>
    <t>Klatring</t>
  </si>
  <si>
    <t>Komputer for alle</t>
  </si>
  <si>
    <t>Lev Landlig</t>
  </si>
  <si>
    <t>TUN</t>
  </si>
  <si>
    <t>Maison</t>
  </si>
  <si>
    <t>Maison Mat og Vin</t>
  </si>
  <si>
    <t>National Geographic</t>
  </si>
  <si>
    <t>Norsk Golf</t>
  </si>
  <si>
    <t>Norsk Motorveteran</t>
  </si>
  <si>
    <t>Norsk Ukeblad</t>
  </si>
  <si>
    <t>På TV</t>
  </si>
  <si>
    <t>Pondus</t>
  </si>
  <si>
    <t>Racing</t>
  </si>
  <si>
    <t>Rom 123</t>
  </si>
  <si>
    <t>Se og Hør tirsdag</t>
  </si>
  <si>
    <t>Se og Hør weekend</t>
  </si>
  <si>
    <t>Skisport</t>
  </si>
  <si>
    <t>Stella</t>
  </si>
  <si>
    <t>Tara</t>
  </si>
  <si>
    <t>Tara Smak</t>
  </si>
  <si>
    <t>Terrengsykkel</t>
  </si>
  <si>
    <t>Topmodel</t>
  </si>
  <si>
    <t>Topp</t>
  </si>
  <si>
    <t>TVGuiden</t>
  </si>
  <si>
    <t>PRB</t>
  </si>
  <si>
    <t>Ute</t>
  </si>
  <si>
    <t>Vagabond</t>
  </si>
  <si>
    <t>VF</t>
  </si>
  <si>
    <t>Vakre Hjem og Interiør</t>
  </si>
  <si>
    <t>Veivalg</t>
  </si>
  <si>
    <t>Villmarksliv</t>
  </si>
  <si>
    <t>Vi Menn</t>
  </si>
  <si>
    <t>Vi Menn Båt</t>
  </si>
  <si>
    <t>Vi over 60</t>
  </si>
  <si>
    <t>Woman</t>
  </si>
  <si>
    <t>SUM EKSISTERENDE</t>
  </si>
  <si>
    <t>TOTALT</t>
  </si>
  <si>
    <t>Endring</t>
  </si>
  <si>
    <t>%</t>
  </si>
  <si>
    <t>Allers Spesial</t>
  </si>
  <si>
    <t>KK Living</t>
  </si>
  <si>
    <t>Lev Bra</t>
  </si>
  <si>
    <t>Stylemag</t>
  </si>
  <si>
    <t>Computerworld</t>
  </si>
  <si>
    <t>IDG</t>
  </si>
  <si>
    <t>Landevei</t>
  </si>
  <si>
    <t>Playboard</t>
  </si>
  <si>
    <t>Tara Frisk</t>
  </si>
  <si>
    <t>SUM NYE TITLER</t>
  </si>
  <si>
    <t>SUM EKSISTERENDE + NYE</t>
  </si>
  <si>
    <t>SUM UTGÅTTE TITLER</t>
  </si>
  <si>
    <t>SUM EKSISTERENDE + NYE + UTGÅTTE</t>
  </si>
  <si>
    <t>Aller Media</t>
  </si>
  <si>
    <t xml:space="preserve"> Fri Flyt</t>
  </si>
  <si>
    <t xml:space="preserve">BIL     </t>
  </si>
  <si>
    <t>Bilforlaget</t>
  </si>
  <si>
    <t>Grieg Media</t>
  </si>
  <si>
    <t>Bonnier Media</t>
  </si>
  <si>
    <t>Programbladet</t>
  </si>
  <si>
    <t>Bonnier Publi. Intern.</t>
  </si>
  <si>
    <t>Schibsted Forlag</t>
  </si>
  <si>
    <t>Bonnier Blader</t>
  </si>
  <si>
    <t xml:space="preserve"> Sport Media</t>
  </si>
  <si>
    <t>Tun Media</t>
  </si>
  <si>
    <t xml:space="preserve">Egmont Hjemmet Mortensen   </t>
  </si>
  <si>
    <t>Vagabond Forlag</t>
  </si>
  <si>
    <t>ESF</t>
  </si>
  <si>
    <t xml:space="preserve">Egmont Serieforlaget  </t>
  </si>
  <si>
    <t>Opplag 2012</t>
  </si>
  <si>
    <t>Andel 2012</t>
  </si>
  <si>
    <t>Utvikling</t>
  </si>
  <si>
    <t>Opplagstall pr. kategori (totalkonsum) (i hele tusen)</t>
  </si>
  <si>
    <t>Totalt</t>
  </si>
  <si>
    <t>MAGASIN OG UKEBLADER. OPPLAGSTALL HELÅR 2012 OG 2013</t>
  </si>
  <si>
    <t>Voksen kvinne</t>
  </si>
  <si>
    <t>UTGÅTTE TITLER I 2013</t>
  </si>
  <si>
    <t>NYE TITLER I 2013:</t>
  </si>
  <si>
    <t>ZT</t>
  </si>
  <si>
    <t>Zine Travel</t>
  </si>
  <si>
    <t>Mat, helse, livsstil, hobby</t>
  </si>
  <si>
    <t>Jakt, friluft</t>
  </si>
  <si>
    <t>Sport, reise, vitenskap</t>
  </si>
  <si>
    <t>Ung kvinne</t>
  </si>
  <si>
    <t>Innsikt, økonomi</t>
  </si>
  <si>
    <t>Ung, tegneserier</t>
  </si>
  <si>
    <t>Kunst</t>
  </si>
  <si>
    <t>Topp Posterblad</t>
  </si>
  <si>
    <t>Runners World</t>
  </si>
  <si>
    <t>Reiselyst</t>
  </si>
  <si>
    <t>Alt for damene</t>
  </si>
  <si>
    <t>Opplag 2013</t>
  </si>
  <si>
    <t>Andel 2013</t>
  </si>
  <si>
    <t>Ung, Tegneserier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</si>
</sst>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_);_(* \(#,##0\);_(* &quot;-&quot;??_);_(@_)"/>
    <numFmt numFmtId="165" formatCode="#,##0.0"/>
    <numFmt numFmtId="166" formatCode="0.0\ 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43" fontId="2" fillId="0" borderId="0" xfId="1" applyFont="1" applyAlignment="1">
      <alignment horizontal="left"/>
    </xf>
    <xf numFmtId="43" fontId="3" fillId="0" borderId="0" xfId="1" applyFont="1"/>
    <xf numFmtId="164" fontId="3" fillId="0" borderId="0" xfId="1" applyNumberFormat="1" applyFont="1"/>
    <xf numFmtId="3" fontId="3" fillId="0" borderId="0" xfId="1" applyNumberFormat="1" applyFont="1"/>
    <xf numFmtId="165" fontId="3" fillId="0" borderId="0" xfId="1" applyNumberFormat="1" applyFont="1"/>
    <xf numFmtId="0" fontId="3" fillId="0" borderId="0" xfId="0" applyFont="1"/>
    <xf numFmtId="43" fontId="4" fillId="0" borderId="0" xfId="1" applyFont="1" applyAlignment="1">
      <alignment horizontal="left"/>
    </xf>
    <xf numFmtId="43" fontId="4" fillId="2" borderId="4" xfId="1" applyFont="1" applyFill="1" applyBorder="1"/>
    <xf numFmtId="164" fontId="4" fillId="2" borderId="5" xfId="1" applyNumberFormat="1" applyFont="1" applyFill="1" applyBorder="1"/>
    <xf numFmtId="164" fontId="4" fillId="2" borderId="7" xfId="1" applyNumberFormat="1" applyFont="1" applyFill="1" applyBorder="1" applyAlignment="1">
      <alignment horizontal="center"/>
    </xf>
    <xf numFmtId="3" fontId="4" fillId="2" borderId="7" xfId="1" applyNumberFormat="1" applyFont="1" applyFill="1" applyBorder="1" applyAlignment="1">
      <alignment horizontal="center"/>
    </xf>
    <xf numFmtId="164" fontId="4" fillId="3" borderId="7" xfId="1" applyNumberFormat="1" applyFont="1" applyFill="1" applyBorder="1" applyAlignment="1">
      <alignment horizontal="center"/>
    </xf>
    <xf numFmtId="43" fontId="4" fillId="3" borderId="7" xfId="1" applyFont="1" applyFill="1" applyBorder="1" applyAlignment="1">
      <alignment horizontal="center"/>
    </xf>
    <xf numFmtId="43" fontId="4" fillId="3" borderId="8" xfId="1" applyFont="1" applyFill="1" applyBorder="1" applyAlignment="1">
      <alignment horizontal="center"/>
    </xf>
    <xf numFmtId="43" fontId="3" fillId="0" borderId="9" xfId="1" applyFont="1" applyBorder="1"/>
    <xf numFmtId="43" fontId="3" fillId="0" borderId="0" xfId="1" applyFont="1" applyBorder="1"/>
    <xf numFmtId="164" fontId="3" fillId="0" borderId="0" xfId="1" applyNumberFormat="1" applyFont="1" applyBorder="1"/>
    <xf numFmtId="3" fontId="3" fillId="0" borderId="0" xfId="1" applyNumberFormat="1" applyFont="1" applyBorder="1"/>
    <xf numFmtId="165" fontId="3" fillId="0" borderId="0" xfId="1" applyNumberFormat="1" applyFont="1" applyBorder="1"/>
    <xf numFmtId="164" fontId="3" fillId="0" borderId="0" xfId="1" applyNumberFormat="1" applyFont="1" applyFill="1" applyBorder="1"/>
    <xf numFmtId="165" fontId="3" fillId="0" borderId="10" xfId="1" applyNumberFormat="1" applyFont="1" applyBorder="1"/>
    <xf numFmtId="43" fontId="4" fillId="0" borderId="4" xfId="1" applyFont="1" applyBorder="1"/>
    <xf numFmtId="43" fontId="4" fillId="0" borderId="5" xfId="1" applyFont="1" applyBorder="1"/>
    <xf numFmtId="164" fontId="4" fillId="0" borderId="5" xfId="1" applyNumberFormat="1" applyFont="1" applyBorder="1"/>
    <xf numFmtId="165" fontId="4" fillId="0" borderId="4" xfId="1" applyNumberFormat="1" applyFont="1" applyBorder="1"/>
    <xf numFmtId="164" fontId="4" fillId="0" borderId="11" xfId="1" applyNumberFormat="1" applyFont="1" applyBorder="1"/>
    <xf numFmtId="3" fontId="4" fillId="0" borderId="5" xfId="1" applyNumberFormat="1" applyFont="1" applyBorder="1"/>
    <xf numFmtId="165" fontId="4" fillId="0" borderId="12" xfId="1" applyNumberFormat="1" applyFont="1" applyBorder="1"/>
    <xf numFmtId="1" fontId="4" fillId="2" borderId="4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center"/>
    </xf>
    <xf numFmtId="165" fontId="4" fillId="2" borderId="11" xfId="1" applyNumberFormat="1" applyFont="1" applyFill="1" applyBorder="1" applyAlignment="1">
      <alignment horizontal="center"/>
    </xf>
    <xf numFmtId="164" fontId="4" fillId="3" borderId="4" xfId="1" applyNumberFormat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43" fontId="4" fillId="3" borderId="5" xfId="1" applyFont="1" applyFill="1" applyBorder="1" applyAlignment="1">
      <alignment horizontal="center"/>
    </xf>
    <xf numFmtId="43" fontId="4" fillId="3" borderId="12" xfId="1" applyFont="1" applyFill="1" applyBorder="1" applyAlignment="1">
      <alignment horizontal="center"/>
    </xf>
    <xf numFmtId="0" fontId="3" fillId="0" borderId="0" xfId="0" applyFont="1" applyBorder="1"/>
    <xf numFmtId="43" fontId="4" fillId="4" borderId="4" xfId="1" applyFont="1" applyFill="1" applyBorder="1"/>
    <xf numFmtId="43" fontId="4" fillId="4" borderId="5" xfId="1" applyFont="1" applyFill="1" applyBorder="1"/>
    <xf numFmtId="164" fontId="4" fillId="4" borderId="5" xfId="1" applyNumberFormat="1" applyFont="1" applyFill="1" applyBorder="1"/>
    <xf numFmtId="164" fontId="4" fillId="5" borderId="11" xfId="1" applyNumberFormat="1" applyFont="1" applyFill="1" applyBorder="1"/>
    <xf numFmtId="164" fontId="4" fillId="5" borderId="5" xfId="1" applyNumberFormat="1" applyFont="1" applyFill="1" applyBorder="1"/>
    <xf numFmtId="3" fontId="4" fillId="5" borderId="5" xfId="1" applyNumberFormat="1" applyFont="1" applyFill="1" applyBorder="1"/>
    <xf numFmtId="43" fontId="4" fillId="6" borderId="5" xfId="1" applyFont="1" applyFill="1" applyBorder="1"/>
    <xf numFmtId="164" fontId="4" fillId="6" borderId="5" xfId="1" applyNumberFormat="1" applyFont="1" applyFill="1" applyBorder="1"/>
    <xf numFmtId="3" fontId="4" fillId="6" borderId="5" xfId="1" applyNumberFormat="1" applyFont="1" applyFill="1" applyBorder="1"/>
    <xf numFmtId="165" fontId="4" fillId="6" borderId="4" xfId="1" applyNumberFormat="1" applyFont="1" applyFill="1" applyBorder="1"/>
    <xf numFmtId="164" fontId="4" fillId="6" borderId="11" xfId="1" applyNumberFormat="1" applyFont="1" applyFill="1" applyBorder="1"/>
    <xf numFmtId="165" fontId="4" fillId="6" borderId="12" xfId="1" applyNumberFormat="1" applyFont="1" applyFill="1" applyBorder="1"/>
    <xf numFmtId="43" fontId="4" fillId="3" borderId="11" xfId="1" applyFont="1" applyFill="1" applyBorder="1" applyAlignment="1">
      <alignment horizontal="center"/>
    </xf>
    <xf numFmtId="3" fontId="4" fillId="0" borderId="5" xfId="1" applyNumberFormat="1" applyFont="1" applyFill="1" applyBorder="1"/>
    <xf numFmtId="164" fontId="3" fillId="0" borderId="13" xfId="1" applyNumberFormat="1" applyFont="1" applyFill="1" applyBorder="1"/>
    <xf numFmtId="43" fontId="3" fillId="0" borderId="14" xfId="1" applyFont="1" applyFill="1" applyBorder="1"/>
    <xf numFmtId="164" fontId="3" fillId="0" borderId="14" xfId="1" applyNumberFormat="1" applyFont="1" applyBorder="1"/>
    <xf numFmtId="43" fontId="3" fillId="0" borderId="14" xfId="1" applyFont="1" applyBorder="1"/>
    <xf numFmtId="0" fontId="3" fillId="0" borderId="14" xfId="0" applyFont="1" applyBorder="1" applyAlignment="1">
      <alignment horizontal="left"/>
    </xf>
    <xf numFmtId="164" fontId="3" fillId="0" borderId="15" xfId="1" applyNumberFormat="1" applyFont="1" applyBorder="1"/>
    <xf numFmtId="164" fontId="3" fillId="0" borderId="9" xfId="1" applyNumberFormat="1" applyFont="1" applyFill="1" applyBorder="1"/>
    <xf numFmtId="43" fontId="3" fillId="0" borderId="0" xfId="1" applyFont="1" applyFill="1" applyBorder="1"/>
    <xf numFmtId="164" fontId="3" fillId="0" borderId="0" xfId="1" applyNumberFormat="1" applyFont="1" applyFill="1" applyBorder="1" applyAlignment="1">
      <alignment horizontal="left"/>
    </xf>
    <xf numFmtId="164" fontId="3" fillId="0" borderId="10" xfId="1" applyNumberFormat="1" applyFont="1" applyBorder="1"/>
    <xf numFmtId="43" fontId="3" fillId="0" borderId="0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left"/>
    </xf>
    <xf numFmtId="164" fontId="3" fillId="0" borderId="6" xfId="1" applyNumberFormat="1" applyFont="1" applyFill="1" applyBorder="1"/>
    <xf numFmtId="43" fontId="3" fillId="0" borderId="7" xfId="1" applyFont="1" applyFill="1" applyBorder="1"/>
    <xf numFmtId="0" fontId="3" fillId="0" borderId="7" xfId="0" applyFont="1" applyBorder="1"/>
    <xf numFmtId="0" fontId="3" fillId="0" borderId="7" xfId="0" applyFont="1" applyBorder="1" applyAlignment="1">
      <alignment horizontal="left"/>
    </xf>
    <xf numFmtId="164" fontId="3" fillId="0" borderId="8" xfId="1" applyNumberFormat="1" applyFont="1" applyBorder="1"/>
    <xf numFmtId="0" fontId="6" fillId="0" borderId="0" xfId="0" applyFont="1"/>
    <xf numFmtId="3" fontId="0" fillId="0" borderId="0" xfId="0" applyNumberFormat="1"/>
    <xf numFmtId="9" fontId="0" fillId="0" borderId="0" xfId="0" applyNumberFormat="1"/>
    <xf numFmtId="166" fontId="0" fillId="0" borderId="0" xfId="0" applyNumberFormat="1"/>
    <xf numFmtId="166" fontId="0" fillId="0" borderId="16" xfId="0" applyNumberFormat="1" applyBorder="1"/>
    <xf numFmtId="3" fontId="5" fillId="0" borderId="17" xfId="0" applyNumberFormat="1" applyFont="1" applyBorder="1"/>
    <xf numFmtId="3" fontId="5" fillId="0" borderId="18" xfId="0" applyNumberFormat="1" applyFont="1" applyBorder="1"/>
    <xf numFmtId="165" fontId="4" fillId="2" borderId="21" xfId="1" applyNumberFormat="1" applyFont="1" applyFill="1" applyBorder="1" applyAlignment="1">
      <alignment horizontal="left"/>
    </xf>
    <xf numFmtId="164" fontId="3" fillId="0" borderId="22" xfId="1" applyNumberFormat="1" applyFont="1" applyBorder="1"/>
    <xf numFmtId="165" fontId="3" fillId="0" borderId="23" xfId="1" applyNumberFormat="1" applyFont="1" applyBorder="1"/>
    <xf numFmtId="164" fontId="4" fillId="0" borderId="24" xfId="1" applyNumberFormat="1" applyFont="1" applyBorder="1"/>
    <xf numFmtId="164" fontId="4" fillId="0" borderId="25" xfId="1" applyNumberFormat="1" applyFont="1" applyBorder="1"/>
    <xf numFmtId="3" fontId="4" fillId="0" borderId="25" xfId="1" applyNumberFormat="1" applyFont="1" applyBorder="1"/>
    <xf numFmtId="43" fontId="7" fillId="0" borderId="0" xfId="1" applyFont="1" applyBorder="1"/>
    <xf numFmtId="1" fontId="4" fillId="2" borderId="12" xfId="1" applyNumberFormat="1" applyFont="1" applyFill="1" applyBorder="1" applyAlignment="1">
      <alignment horizontal="center"/>
    </xf>
    <xf numFmtId="164" fontId="4" fillId="2" borderId="12" xfId="1" applyNumberFormat="1" applyFont="1" applyFill="1" applyBorder="1" applyAlignment="1">
      <alignment horizontal="center"/>
    </xf>
    <xf numFmtId="1" fontId="4" fillId="2" borderId="7" xfId="1" applyNumberFormat="1" applyFont="1" applyFill="1" applyBorder="1" applyAlignment="1">
      <alignment horizontal="center"/>
    </xf>
    <xf numFmtId="1" fontId="4" fillId="2" borderId="27" xfId="1" applyNumberFormat="1" applyFont="1" applyFill="1" applyBorder="1" applyAlignment="1">
      <alignment horizontal="center"/>
    </xf>
    <xf numFmtId="164" fontId="4" fillId="2" borderId="28" xfId="1" applyNumberFormat="1" applyFont="1" applyFill="1" applyBorder="1" applyAlignment="1">
      <alignment horizontal="center"/>
    </xf>
    <xf numFmtId="164" fontId="3" fillId="0" borderId="23" xfId="1" applyNumberFormat="1" applyFont="1" applyBorder="1"/>
    <xf numFmtId="164" fontId="4" fillId="0" borderId="29" xfId="1" applyNumberFormat="1" applyFont="1" applyBorder="1"/>
    <xf numFmtId="43" fontId="7" fillId="0" borderId="0" xfId="1" applyFont="1"/>
    <xf numFmtId="166" fontId="4" fillId="0" borderId="26" xfId="2" applyNumberFormat="1" applyFont="1" applyBorder="1"/>
    <xf numFmtId="166" fontId="4" fillId="0" borderId="12" xfId="2" applyNumberFormat="1" applyFont="1" applyBorder="1"/>
    <xf numFmtId="165" fontId="4" fillId="5" borderId="12" xfId="1" applyNumberFormat="1" applyFont="1" applyFill="1" applyBorder="1" applyAlignment="1">
      <alignment horizontal="center"/>
    </xf>
    <xf numFmtId="165" fontId="4" fillId="4" borderId="4" xfId="1" applyNumberFormat="1" applyFont="1" applyFill="1" applyBorder="1" applyAlignment="1">
      <alignment horizontal="center"/>
    </xf>
    <xf numFmtId="43" fontId="3" fillId="0" borderId="16" xfId="1" applyFont="1" applyBorder="1"/>
    <xf numFmtId="164" fontId="3" fillId="0" borderId="16" xfId="1" applyNumberFormat="1" applyFont="1" applyBorder="1"/>
    <xf numFmtId="164" fontId="3" fillId="0" borderId="20" xfId="1" applyNumberFormat="1" applyFont="1" applyBorder="1"/>
    <xf numFmtId="164" fontId="3" fillId="0" borderId="19" xfId="1" applyNumberFormat="1" applyFont="1" applyBorder="1"/>
    <xf numFmtId="3" fontId="3" fillId="0" borderId="16" xfId="1" applyNumberFormat="1" applyFont="1" applyBorder="1"/>
    <xf numFmtId="165" fontId="3" fillId="0" borderId="19" xfId="1" applyNumberFormat="1" applyFont="1" applyBorder="1"/>
    <xf numFmtId="164" fontId="3" fillId="0" borderId="16" xfId="1" applyNumberFormat="1" applyFont="1" applyFill="1" applyBorder="1"/>
    <xf numFmtId="165" fontId="3" fillId="0" borderId="30" xfId="1" applyNumberFormat="1" applyFont="1" applyBorder="1"/>
    <xf numFmtId="0" fontId="5" fillId="0" borderId="31" xfId="0" applyFont="1" applyBorder="1"/>
    <xf numFmtId="166" fontId="0" fillId="0" borderId="17" xfId="0" applyNumberFormat="1" applyBorder="1"/>
    <xf numFmtId="166" fontId="0" fillId="0" borderId="18" xfId="0" applyNumberFormat="1" applyBorder="1"/>
    <xf numFmtId="0" fontId="5" fillId="0" borderId="5" xfId="0" applyFont="1" applyBorder="1"/>
    <xf numFmtId="43" fontId="4" fillId="0" borderId="5" xfId="1" applyFont="1" applyFill="1" applyBorder="1"/>
    <xf numFmtId="164" fontId="4" fillId="0" borderId="31" xfId="1" applyNumberFormat="1" applyFont="1" applyFill="1" applyBorder="1"/>
    <xf numFmtId="0" fontId="0" fillId="0" borderId="6" xfId="0" applyFill="1" applyBorder="1"/>
    <xf numFmtId="166" fontId="5" fillId="0" borderId="18" xfId="0" applyNumberFormat="1" applyFont="1" applyBorder="1"/>
    <xf numFmtId="0" fontId="0" fillId="0" borderId="16" xfId="0" applyBorder="1"/>
    <xf numFmtId="164" fontId="4" fillId="0" borderId="1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3"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609600</xdr:colOff>
      <xdr:row>2</xdr:row>
      <xdr:rowOff>57150</xdr:rowOff>
    </xdr:to>
    <xdr:pic>
      <xdr:nvPicPr>
        <xdr:cNvPr id="2" name="Bild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421005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54"/>
  <sheetViews>
    <sheetView tabSelected="1" workbookViewId="0">
      <pane ySplit="7" topLeftCell="A118" activePane="bottomLeft" state="frozen"/>
      <selection pane="bottomLeft" activeCell="J139" sqref="J139"/>
    </sheetView>
  </sheetViews>
  <sheetFormatPr baseColWidth="10" defaultRowHeight="15" x14ac:dyDescent="0.25"/>
  <cols>
    <col min="1" max="1" width="24.7109375" customWidth="1"/>
    <col min="2" max="2" width="29.28515625" customWidth="1"/>
    <col min="3" max="3" width="12.42578125" customWidth="1"/>
    <col min="4" max="4" width="12" bestFit="1" customWidth="1"/>
    <col min="5" max="5" width="11.5703125" customWidth="1"/>
    <col min="6" max="6" width="10.5703125" customWidth="1"/>
    <col min="7" max="7" width="9.85546875" customWidth="1"/>
    <col min="8" max="8" width="13.85546875" customWidth="1"/>
    <col min="9" max="9" width="9.85546875" customWidth="1"/>
    <col min="13" max="13" width="9" customWidth="1"/>
  </cols>
  <sheetData>
    <row r="4" spans="1:13" ht="18" x14ac:dyDescent="0.25">
      <c r="A4" s="1" t="s">
        <v>158</v>
      </c>
      <c r="B4" s="2"/>
      <c r="C4" s="3"/>
      <c r="D4" s="3"/>
      <c r="E4" s="3"/>
      <c r="F4" s="3"/>
      <c r="G4" s="3"/>
      <c r="H4" s="4"/>
      <c r="I4" s="5"/>
      <c r="J4" s="3"/>
      <c r="K4" s="3"/>
      <c r="L4" s="6"/>
      <c r="M4" s="6"/>
    </row>
    <row r="5" spans="1:13" ht="18.75" thickBot="1" x14ac:dyDescent="0.3">
      <c r="A5" s="1"/>
      <c r="B5" s="2"/>
      <c r="C5" s="3"/>
      <c r="D5" s="3"/>
      <c r="E5" s="3"/>
      <c r="F5" s="3"/>
      <c r="G5" s="3"/>
      <c r="H5" s="4"/>
      <c r="I5" s="5"/>
      <c r="J5" s="3"/>
      <c r="K5" s="3"/>
      <c r="L5" s="6"/>
      <c r="M5" s="6"/>
    </row>
    <row r="6" spans="1:13" ht="15.75" thickBot="1" x14ac:dyDescent="0.3">
      <c r="A6" s="7"/>
      <c r="B6" s="2"/>
      <c r="C6" s="3"/>
      <c r="D6" s="113" t="s">
        <v>0</v>
      </c>
      <c r="E6" s="114"/>
      <c r="F6" s="114"/>
      <c r="G6" s="114"/>
      <c r="H6" s="114"/>
      <c r="I6" s="115"/>
      <c r="J6" s="116" t="s">
        <v>1</v>
      </c>
      <c r="K6" s="114"/>
      <c r="L6" s="114"/>
      <c r="M6" s="115"/>
    </row>
    <row r="7" spans="1:13" x14ac:dyDescent="0.25">
      <c r="A7" s="8" t="s">
        <v>2</v>
      </c>
      <c r="B7" s="9" t="s">
        <v>3</v>
      </c>
      <c r="C7" s="9" t="s">
        <v>4</v>
      </c>
      <c r="D7" s="87">
        <v>2013</v>
      </c>
      <c r="E7" s="88" t="s">
        <v>5</v>
      </c>
      <c r="F7" s="86">
        <v>2012</v>
      </c>
      <c r="G7" s="10" t="s">
        <v>5</v>
      </c>
      <c r="H7" s="11" t="s">
        <v>6</v>
      </c>
      <c r="I7" s="77" t="s">
        <v>7</v>
      </c>
      <c r="J7" s="12">
        <v>2013</v>
      </c>
      <c r="K7" s="12">
        <v>2012</v>
      </c>
      <c r="L7" s="13" t="s">
        <v>8</v>
      </c>
      <c r="M7" s="14" t="s">
        <v>9</v>
      </c>
    </row>
    <row r="8" spans="1:13" x14ac:dyDescent="0.25">
      <c r="A8" s="15" t="s">
        <v>10</v>
      </c>
      <c r="B8" s="16" t="s">
        <v>164</v>
      </c>
      <c r="C8" s="16" t="s">
        <v>12</v>
      </c>
      <c r="D8" s="78">
        <v>9565</v>
      </c>
      <c r="E8" s="89">
        <v>12</v>
      </c>
      <c r="F8" s="17">
        <v>10167</v>
      </c>
      <c r="G8" s="17">
        <v>12</v>
      </c>
      <c r="H8" s="18">
        <f t="shared" ref="H8:H39" si="0">D8-F8</f>
        <v>-602</v>
      </c>
      <c r="I8" s="79">
        <f t="shared" ref="I8:I39" si="1">IF(F8=0,0,H8*100/F8)</f>
        <v>-5.9211173404150683</v>
      </c>
      <c r="J8" s="20">
        <f t="shared" ref="J8:J39" si="2">D8*E8</f>
        <v>114780</v>
      </c>
      <c r="K8" s="17">
        <f t="shared" ref="K8:K39" si="3">F8*G8</f>
        <v>122004</v>
      </c>
      <c r="L8" s="18">
        <f t="shared" ref="L8:L39" si="4">J8-K8</f>
        <v>-7224</v>
      </c>
      <c r="M8" s="21">
        <f t="shared" ref="M8:M39" si="5">IF(J8=0,0,L8*100/K8)</f>
        <v>-5.9211173404150683</v>
      </c>
    </row>
    <row r="9" spans="1:13" x14ac:dyDescent="0.25">
      <c r="A9" s="15" t="s">
        <v>13</v>
      </c>
      <c r="B9" s="83" t="s">
        <v>159</v>
      </c>
      <c r="C9" s="16" t="s">
        <v>15</v>
      </c>
      <c r="D9" s="78">
        <v>60117</v>
      </c>
      <c r="E9" s="89">
        <v>52</v>
      </c>
      <c r="F9" s="17">
        <v>66176</v>
      </c>
      <c r="G9" s="17">
        <v>52</v>
      </c>
      <c r="H9" s="18">
        <f t="shared" si="0"/>
        <v>-6059</v>
      </c>
      <c r="I9" s="79">
        <f t="shared" si="1"/>
        <v>-9.1558873307543518</v>
      </c>
      <c r="J9" s="20">
        <f t="shared" si="2"/>
        <v>3126084</v>
      </c>
      <c r="K9" s="17">
        <f t="shared" si="3"/>
        <v>3441152</v>
      </c>
      <c r="L9" s="18">
        <f t="shared" si="4"/>
        <v>-315068</v>
      </c>
      <c r="M9" s="21">
        <f t="shared" si="5"/>
        <v>-9.1558873307543518</v>
      </c>
    </row>
    <row r="10" spans="1:13" x14ac:dyDescent="0.25">
      <c r="A10" s="15" t="s">
        <v>124</v>
      </c>
      <c r="B10" s="83" t="s">
        <v>159</v>
      </c>
      <c r="C10" s="17" t="s">
        <v>15</v>
      </c>
      <c r="D10" s="78">
        <v>20282</v>
      </c>
      <c r="E10" s="89">
        <v>8</v>
      </c>
      <c r="F10" s="17">
        <v>19176</v>
      </c>
      <c r="G10" s="17">
        <v>6</v>
      </c>
      <c r="H10" s="18">
        <f t="shared" si="0"/>
        <v>1106</v>
      </c>
      <c r="I10" s="79">
        <f t="shared" si="1"/>
        <v>5.767626199415937</v>
      </c>
      <c r="J10" s="20">
        <f t="shared" si="2"/>
        <v>162256</v>
      </c>
      <c r="K10" s="17">
        <f t="shared" si="3"/>
        <v>115056</v>
      </c>
      <c r="L10" s="18">
        <f t="shared" si="4"/>
        <v>47200</v>
      </c>
      <c r="M10" s="21">
        <f t="shared" si="5"/>
        <v>41.023501599221248</v>
      </c>
    </row>
    <row r="11" spans="1:13" x14ac:dyDescent="0.25">
      <c r="A11" s="15" t="s">
        <v>17</v>
      </c>
      <c r="B11" s="16" t="s">
        <v>165</v>
      </c>
      <c r="C11" s="16" t="s">
        <v>16</v>
      </c>
      <c r="D11" s="78">
        <v>14189</v>
      </c>
      <c r="E11" s="89">
        <v>10</v>
      </c>
      <c r="F11" s="17">
        <v>15123</v>
      </c>
      <c r="G11" s="17">
        <v>10</v>
      </c>
      <c r="H11" s="18">
        <f t="shared" si="0"/>
        <v>-934</v>
      </c>
      <c r="I11" s="79">
        <f t="shared" si="1"/>
        <v>-6.1760232758050648</v>
      </c>
      <c r="J11" s="20">
        <f t="shared" si="2"/>
        <v>141890</v>
      </c>
      <c r="K11" s="17">
        <f t="shared" si="3"/>
        <v>151230</v>
      </c>
      <c r="L11" s="18">
        <f t="shared" si="4"/>
        <v>-9340</v>
      </c>
      <c r="M11" s="21">
        <f t="shared" si="5"/>
        <v>-6.1760232758050648</v>
      </c>
    </row>
    <row r="12" spans="1:13" x14ac:dyDescent="0.25">
      <c r="A12" s="15" t="s">
        <v>19</v>
      </c>
      <c r="B12" s="16" t="s">
        <v>166</v>
      </c>
      <c r="C12" s="17" t="s">
        <v>12</v>
      </c>
      <c r="D12" s="78">
        <v>8382</v>
      </c>
      <c r="E12" s="89">
        <v>6</v>
      </c>
      <c r="F12" s="17">
        <v>8402</v>
      </c>
      <c r="G12" s="17">
        <v>6</v>
      </c>
      <c r="H12" s="18">
        <f t="shared" si="0"/>
        <v>-20</v>
      </c>
      <c r="I12" s="79">
        <f t="shared" si="1"/>
        <v>-0.23803856224708403</v>
      </c>
      <c r="J12" s="20">
        <f t="shared" si="2"/>
        <v>50292</v>
      </c>
      <c r="K12" s="17">
        <f t="shared" si="3"/>
        <v>50412</v>
      </c>
      <c r="L12" s="18">
        <f t="shared" si="4"/>
        <v>-120</v>
      </c>
      <c r="M12" s="21">
        <f t="shared" si="5"/>
        <v>-0.23803856224708403</v>
      </c>
    </row>
    <row r="13" spans="1:13" x14ac:dyDescent="0.25">
      <c r="A13" s="15" t="s">
        <v>22</v>
      </c>
      <c r="B13" s="16" t="s">
        <v>21</v>
      </c>
      <c r="C13" s="16" t="s">
        <v>16</v>
      </c>
      <c r="D13" s="78">
        <v>10017</v>
      </c>
      <c r="E13" s="89">
        <v>10</v>
      </c>
      <c r="F13" s="17">
        <v>11074</v>
      </c>
      <c r="G13" s="17">
        <v>10</v>
      </c>
      <c r="H13" s="18">
        <f t="shared" si="0"/>
        <v>-1057</v>
      </c>
      <c r="I13" s="79">
        <f t="shared" si="1"/>
        <v>-9.5448798988622006</v>
      </c>
      <c r="J13" s="20">
        <f t="shared" si="2"/>
        <v>100170</v>
      </c>
      <c r="K13" s="17">
        <f t="shared" si="3"/>
        <v>110740</v>
      </c>
      <c r="L13" s="18">
        <f t="shared" si="4"/>
        <v>-10570</v>
      </c>
      <c r="M13" s="21">
        <f t="shared" si="5"/>
        <v>-9.5448798988622006</v>
      </c>
    </row>
    <row r="14" spans="1:13" x14ac:dyDescent="0.25">
      <c r="A14" s="15" t="s">
        <v>20</v>
      </c>
      <c r="B14" s="16" t="s">
        <v>21</v>
      </c>
      <c r="C14" s="16" t="s">
        <v>15</v>
      </c>
      <c r="D14" s="78">
        <v>24261</v>
      </c>
      <c r="E14" s="89">
        <v>11</v>
      </c>
      <c r="F14" s="17">
        <v>23323</v>
      </c>
      <c r="G14" s="17">
        <v>11</v>
      </c>
      <c r="H14" s="18">
        <f t="shared" si="0"/>
        <v>938</v>
      </c>
      <c r="I14" s="79">
        <f t="shared" si="1"/>
        <v>4.0217810744758395</v>
      </c>
      <c r="J14" s="20">
        <f t="shared" si="2"/>
        <v>266871</v>
      </c>
      <c r="K14" s="17">
        <f t="shared" si="3"/>
        <v>256553</v>
      </c>
      <c r="L14" s="18">
        <f t="shared" si="4"/>
        <v>10318</v>
      </c>
      <c r="M14" s="21">
        <f t="shared" si="5"/>
        <v>4.0217810744758395</v>
      </c>
    </row>
    <row r="15" spans="1:13" x14ac:dyDescent="0.25">
      <c r="A15" s="15" t="s">
        <v>23</v>
      </c>
      <c r="B15" s="16" t="s">
        <v>11</v>
      </c>
      <c r="C15" s="16" t="s">
        <v>16</v>
      </c>
      <c r="D15" s="78">
        <v>22117</v>
      </c>
      <c r="E15" s="89">
        <v>11</v>
      </c>
      <c r="F15" s="17">
        <v>24239</v>
      </c>
      <c r="G15" s="17">
        <v>11</v>
      </c>
      <c r="H15" s="18">
        <f t="shared" si="0"/>
        <v>-2122</v>
      </c>
      <c r="I15" s="79">
        <f t="shared" si="1"/>
        <v>-8.7544865712281865</v>
      </c>
      <c r="J15" s="20">
        <f t="shared" si="2"/>
        <v>243287</v>
      </c>
      <c r="K15" s="17">
        <f t="shared" si="3"/>
        <v>266629</v>
      </c>
      <c r="L15" s="18">
        <f t="shared" si="4"/>
        <v>-23342</v>
      </c>
      <c r="M15" s="21">
        <f t="shared" si="5"/>
        <v>-8.7544865712281865</v>
      </c>
    </row>
    <row r="16" spans="1:13" x14ac:dyDescent="0.25">
      <c r="A16" s="15" t="s">
        <v>24</v>
      </c>
      <c r="B16" s="16" t="s">
        <v>21</v>
      </c>
      <c r="C16" s="16" t="s">
        <v>25</v>
      </c>
      <c r="D16" s="78">
        <v>31236</v>
      </c>
      <c r="E16" s="89">
        <v>10</v>
      </c>
      <c r="F16" s="17">
        <v>33503</v>
      </c>
      <c r="G16" s="17">
        <v>10</v>
      </c>
      <c r="H16" s="18">
        <f t="shared" si="0"/>
        <v>-2267</v>
      </c>
      <c r="I16" s="79">
        <f t="shared" si="1"/>
        <v>-6.7665582186669848</v>
      </c>
      <c r="J16" s="20">
        <f t="shared" si="2"/>
        <v>312360</v>
      </c>
      <c r="K16" s="17">
        <f t="shared" si="3"/>
        <v>335030</v>
      </c>
      <c r="L16" s="18">
        <f t="shared" si="4"/>
        <v>-22670</v>
      </c>
      <c r="M16" s="21">
        <f t="shared" si="5"/>
        <v>-6.7665582186669848</v>
      </c>
    </row>
    <row r="17" spans="1:13" x14ac:dyDescent="0.25">
      <c r="A17" s="15" t="s">
        <v>26</v>
      </c>
      <c r="B17" s="2" t="s">
        <v>166</v>
      </c>
      <c r="C17" s="3" t="s">
        <v>27</v>
      </c>
      <c r="D17" s="78">
        <v>38080</v>
      </c>
      <c r="E17" s="89">
        <v>8</v>
      </c>
      <c r="F17" s="17">
        <v>38942</v>
      </c>
      <c r="G17" s="17">
        <v>8</v>
      </c>
      <c r="H17" s="18">
        <f t="shared" si="0"/>
        <v>-862</v>
      </c>
      <c r="I17" s="79">
        <f t="shared" si="1"/>
        <v>-2.2135483539623029</v>
      </c>
      <c r="J17" s="20">
        <f t="shared" si="2"/>
        <v>304640</v>
      </c>
      <c r="K17" s="17">
        <f t="shared" si="3"/>
        <v>311536</v>
      </c>
      <c r="L17" s="18">
        <f t="shared" si="4"/>
        <v>-6896</v>
      </c>
      <c r="M17" s="21">
        <f t="shared" si="5"/>
        <v>-2.2135483539623029</v>
      </c>
    </row>
    <row r="18" spans="1:13" x14ac:dyDescent="0.25">
      <c r="A18" s="15" t="s">
        <v>28</v>
      </c>
      <c r="B18" s="16" t="s">
        <v>29</v>
      </c>
      <c r="C18" s="16" t="s">
        <v>30</v>
      </c>
      <c r="D18" s="78">
        <v>28027</v>
      </c>
      <c r="E18" s="89">
        <v>12</v>
      </c>
      <c r="F18" s="17">
        <v>32509</v>
      </c>
      <c r="G18" s="17">
        <v>12</v>
      </c>
      <c r="H18" s="18">
        <f t="shared" si="0"/>
        <v>-4482</v>
      </c>
      <c r="I18" s="79">
        <f t="shared" si="1"/>
        <v>-13.786951305792241</v>
      </c>
      <c r="J18" s="20">
        <f t="shared" si="2"/>
        <v>336324</v>
      </c>
      <c r="K18" s="17">
        <f t="shared" si="3"/>
        <v>390108</v>
      </c>
      <c r="L18" s="18">
        <f t="shared" si="4"/>
        <v>-53784</v>
      </c>
      <c r="M18" s="21">
        <f t="shared" si="5"/>
        <v>-13.786951305792241</v>
      </c>
    </row>
    <row r="19" spans="1:13" x14ac:dyDescent="0.25">
      <c r="A19" s="15" t="s">
        <v>31</v>
      </c>
      <c r="B19" s="2" t="s">
        <v>21</v>
      </c>
      <c r="C19" s="3" t="s">
        <v>27</v>
      </c>
      <c r="D19" s="78">
        <v>8286</v>
      </c>
      <c r="E19" s="89">
        <v>7</v>
      </c>
      <c r="F19" s="17">
        <v>8126</v>
      </c>
      <c r="G19" s="17">
        <v>8</v>
      </c>
      <c r="H19" s="18">
        <f t="shared" si="0"/>
        <v>160</v>
      </c>
      <c r="I19" s="79">
        <f t="shared" si="1"/>
        <v>1.9689884321929609</v>
      </c>
      <c r="J19" s="20">
        <f t="shared" si="2"/>
        <v>58002</v>
      </c>
      <c r="K19" s="17">
        <f t="shared" si="3"/>
        <v>65008</v>
      </c>
      <c r="L19" s="18">
        <f t="shared" si="4"/>
        <v>-7006</v>
      </c>
      <c r="M19" s="21">
        <f t="shared" si="5"/>
        <v>-10.77713512183116</v>
      </c>
    </row>
    <row r="20" spans="1:13" x14ac:dyDescent="0.25">
      <c r="A20" s="15" t="s">
        <v>32</v>
      </c>
      <c r="B20" s="16" t="s">
        <v>29</v>
      </c>
      <c r="C20" s="17" t="s">
        <v>16</v>
      </c>
      <c r="D20" s="78">
        <v>21770</v>
      </c>
      <c r="E20" s="89">
        <v>9</v>
      </c>
      <c r="F20" s="17">
        <v>27261</v>
      </c>
      <c r="G20" s="17">
        <v>10</v>
      </c>
      <c r="H20" s="18">
        <f t="shared" si="0"/>
        <v>-5491</v>
      </c>
      <c r="I20" s="79">
        <f t="shared" si="1"/>
        <v>-20.142327867649755</v>
      </c>
      <c r="J20" s="20">
        <f t="shared" si="2"/>
        <v>195930</v>
      </c>
      <c r="K20" s="17">
        <f t="shared" si="3"/>
        <v>272610</v>
      </c>
      <c r="L20" s="18">
        <f t="shared" si="4"/>
        <v>-76680</v>
      </c>
      <c r="M20" s="21">
        <f t="shared" si="5"/>
        <v>-28.12809508088478</v>
      </c>
    </row>
    <row r="21" spans="1:13" x14ac:dyDescent="0.25">
      <c r="A21" s="15" t="s">
        <v>33</v>
      </c>
      <c r="B21" s="16" t="s">
        <v>29</v>
      </c>
      <c r="C21" s="16" t="s">
        <v>30</v>
      </c>
      <c r="D21" s="78">
        <v>33254</v>
      </c>
      <c r="E21" s="89">
        <v>12</v>
      </c>
      <c r="F21" s="17">
        <v>38796</v>
      </c>
      <c r="G21" s="17">
        <v>12</v>
      </c>
      <c r="H21" s="18">
        <f t="shared" si="0"/>
        <v>-5542</v>
      </c>
      <c r="I21" s="79">
        <f t="shared" si="1"/>
        <v>-14.284977832766264</v>
      </c>
      <c r="J21" s="20">
        <f t="shared" si="2"/>
        <v>399048</v>
      </c>
      <c r="K21" s="17">
        <f t="shared" si="3"/>
        <v>465552</v>
      </c>
      <c r="L21" s="18">
        <f t="shared" si="4"/>
        <v>-66504</v>
      </c>
      <c r="M21" s="21">
        <f t="shared" si="5"/>
        <v>-14.284977832766264</v>
      </c>
    </row>
    <row r="22" spans="1:13" x14ac:dyDescent="0.25">
      <c r="A22" s="15" t="s">
        <v>34</v>
      </c>
      <c r="B22" s="16" t="s">
        <v>29</v>
      </c>
      <c r="C22" s="16" t="s">
        <v>16</v>
      </c>
      <c r="D22" s="78">
        <v>43726</v>
      </c>
      <c r="E22" s="89">
        <v>14</v>
      </c>
      <c r="F22" s="17">
        <v>43468</v>
      </c>
      <c r="G22" s="17">
        <v>14</v>
      </c>
      <c r="H22" s="18">
        <f t="shared" si="0"/>
        <v>258</v>
      </c>
      <c r="I22" s="79">
        <f t="shared" si="1"/>
        <v>0.59354007545780807</v>
      </c>
      <c r="J22" s="20">
        <f t="shared" si="2"/>
        <v>612164</v>
      </c>
      <c r="K22" s="17">
        <f t="shared" si="3"/>
        <v>608552</v>
      </c>
      <c r="L22" s="18">
        <f t="shared" si="4"/>
        <v>3612</v>
      </c>
      <c r="M22" s="21">
        <f t="shared" si="5"/>
        <v>0.59354007545780807</v>
      </c>
    </row>
    <row r="23" spans="1:13" x14ac:dyDescent="0.25">
      <c r="A23" s="15" t="s">
        <v>35</v>
      </c>
      <c r="B23" s="16" t="s">
        <v>21</v>
      </c>
      <c r="C23" s="16" t="s">
        <v>15</v>
      </c>
      <c r="D23" s="78">
        <v>18881</v>
      </c>
      <c r="E23" s="89">
        <v>10</v>
      </c>
      <c r="F23" s="17">
        <v>18735</v>
      </c>
      <c r="G23" s="17">
        <v>11</v>
      </c>
      <c r="H23" s="18">
        <f t="shared" si="0"/>
        <v>146</v>
      </c>
      <c r="I23" s="79">
        <f t="shared" si="1"/>
        <v>0.77929009874566324</v>
      </c>
      <c r="J23" s="20">
        <f t="shared" si="2"/>
        <v>188810</v>
      </c>
      <c r="K23" s="17">
        <f t="shared" si="3"/>
        <v>206085</v>
      </c>
      <c r="L23" s="18">
        <f t="shared" si="4"/>
        <v>-17275</v>
      </c>
      <c r="M23" s="21">
        <f t="shared" si="5"/>
        <v>-8.3824635465948525</v>
      </c>
    </row>
    <row r="24" spans="1:13" x14ac:dyDescent="0.25">
      <c r="A24" s="15" t="s">
        <v>128</v>
      </c>
      <c r="B24" s="16" t="s">
        <v>48</v>
      </c>
      <c r="C24" s="17" t="s">
        <v>129</v>
      </c>
      <c r="D24" s="78">
        <v>10852</v>
      </c>
      <c r="E24" s="89">
        <v>48</v>
      </c>
      <c r="F24" s="17">
        <v>11204</v>
      </c>
      <c r="G24" s="17">
        <v>43</v>
      </c>
      <c r="H24" s="18">
        <f t="shared" si="0"/>
        <v>-352</v>
      </c>
      <c r="I24" s="79">
        <f t="shared" si="1"/>
        <v>-3.1417350946090683</v>
      </c>
      <c r="J24" s="20">
        <f t="shared" si="2"/>
        <v>520896</v>
      </c>
      <c r="K24" s="17">
        <f t="shared" si="3"/>
        <v>481772</v>
      </c>
      <c r="L24" s="18">
        <f t="shared" si="4"/>
        <v>39124</v>
      </c>
      <c r="M24" s="21">
        <f t="shared" si="5"/>
        <v>8.1208538478782497</v>
      </c>
    </row>
    <row r="25" spans="1:13" x14ac:dyDescent="0.25">
      <c r="A25" s="15" t="s">
        <v>39</v>
      </c>
      <c r="B25" s="16" t="s">
        <v>14</v>
      </c>
      <c r="C25" s="16" t="s">
        <v>30</v>
      </c>
      <c r="D25" s="78">
        <v>36738</v>
      </c>
      <c r="E25" s="89">
        <v>12</v>
      </c>
      <c r="F25" s="17">
        <v>41478</v>
      </c>
      <c r="G25" s="17">
        <v>12</v>
      </c>
      <c r="H25" s="18">
        <f t="shared" si="0"/>
        <v>-4740</v>
      </c>
      <c r="I25" s="79">
        <f t="shared" si="1"/>
        <v>-11.427744828583828</v>
      </c>
      <c r="J25" s="20">
        <f t="shared" si="2"/>
        <v>440856</v>
      </c>
      <c r="K25" s="17">
        <f t="shared" si="3"/>
        <v>497736</v>
      </c>
      <c r="L25" s="18">
        <f t="shared" si="4"/>
        <v>-56880</v>
      </c>
      <c r="M25" s="21">
        <f t="shared" si="5"/>
        <v>-11.427744828583828</v>
      </c>
    </row>
    <row r="26" spans="1:13" x14ac:dyDescent="0.25">
      <c r="A26" s="15" t="s">
        <v>41</v>
      </c>
      <c r="B26" s="16" t="s">
        <v>29</v>
      </c>
      <c r="C26" s="16" t="s">
        <v>16</v>
      </c>
      <c r="D26" s="78">
        <v>6808</v>
      </c>
      <c r="E26" s="89">
        <v>7</v>
      </c>
      <c r="F26" s="17">
        <v>7658</v>
      </c>
      <c r="G26" s="17">
        <v>6</v>
      </c>
      <c r="H26" s="18">
        <f t="shared" si="0"/>
        <v>-850</v>
      </c>
      <c r="I26" s="79">
        <f t="shared" si="1"/>
        <v>-11.099503786889528</v>
      </c>
      <c r="J26" s="20">
        <f t="shared" si="2"/>
        <v>47656</v>
      </c>
      <c r="K26" s="17">
        <f t="shared" si="3"/>
        <v>45948</v>
      </c>
      <c r="L26" s="18">
        <f t="shared" si="4"/>
        <v>1708</v>
      </c>
      <c r="M26" s="21">
        <f t="shared" si="5"/>
        <v>3.7172455819622181</v>
      </c>
    </row>
    <row r="27" spans="1:13" x14ac:dyDescent="0.25">
      <c r="A27" s="15" t="s">
        <v>45</v>
      </c>
      <c r="B27" s="16" t="s">
        <v>167</v>
      </c>
      <c r="C27" s="17" t="s">
        <v>16</v>
      </c>
      <c r="D27" s="78">
        <v>27670</v>
      </c>
      <c r="E27" s="89">
        <v>16</v>
      </c>
      <c r="F27" s="17">
        <v>30712</v>
      </c>
      <c r="G27" s="17">
        <v>17</v>
      </c>
      <c r="H27" s="18">
        <f t="shared" si="0"/>
        <v>-3042</v>
      </c>
      <c r="I27" s="79">
        <f t="shared" si="1"/>
        <v>-9.9049231570721545</v>
      </c>
      <c r="J27" s="20">
        <f t="shared" si="2"/>
        <v>442720</v>
      </c>
      <c r="K27" s="17">
        <f t="shared" si="3"/>
        <v>522104</v>
      </c>
      <c r="L27" s="18">
        <f t="shared" si="4"/>
        <v>-79384</v>
      </c>
      <c r="M27" s="21">
        <f t="shared" si="5"/>
        <v>-15.204633559597321</v>
      </c>
    </row>
    <row r="28" spans="1:13" x14ac:dyDescent="0.25">
      <c r="A28" s="15" t="s">
        <v>46</v>
      </c>
      <c r="B28" s="16" t="s">
        <v>164</v>
      </c>
      <c r="C28" s="16" t="s">
        <v>16</v>
      </c>
      <c r="D28" s="78">
        <v>18640</v>
      </c>
      <c r="E28" s="89">
        <v>9</v>
      </c>
      <c r="F28" s="17">
        <v>15294</v>
      </c>
      <c r="G28" s="17">
        <v>8</v>
      </c>
      <c r="H28" s="18">
        <f t="shared" si="0"/>
        <v>3346</v>
      </c>
      <c r="I28" s="79">
        <f t="shared" si="1"/>
        <v>21.877860598927683</v>
      </c>
      <c r="J28" s="20">
        <f t="shared" si="2"/>
        <v>167760</v>
      </c>
      <c r="K28" s="17">
        <f t="shared" si="3"/>
        <v>122352</v>
      </c>
      <c r="L28" s="18">
        <f t="shared" si="4"/>
        <v>45408</v>
      </c>
      <c r="M28" s="21">
        <f t="shared" si="5"/>
        <v>37.112593173793641</v>
      </c>
    </row>
    <row r="29" spans="1:13" x14ac:dyDescent="0.25">
      <c r="A29" s="15" t="s">
        <v>47</v>
      </c>
      <c r="B29" s="16" t="s">
        <v>48</v>
      </c>
      <c r="C29" s="16" t="s">
        <v>12</v>
      </c>
      <c r="D29" s="78">
        <v>8047</v>
      </c>
      <c r="E29" s="89">
        <v>18</v>
      </c>
      <c r="F29" s="17">
        <v>8080</v>
      </c>
      <c r="G29" s="17">
        <v>18</v>
      </c>
      <c r="H29" s="18">
        <f t="shared" si="0"/>
        <v>-33</v>
      </c>
      <c r="I29" s="79">
        <f t="shared" si="1"/>
        <v>-0.40841584158415839</v>
      </c>
      <c r="J29" s="20">
        <f t="shared" si="2"/>
        <v>144846</v>
      </c>
      <c r="K29" s="17">
        <f t="shared" si="3"/>
        <v>145440</v>
      </c>
      <c r="L29" s="18">
        <f t="shared" si="4"/>
        <v>-594</v>
      </c>
      <c r="M29" s="21">
        <f t="shared" si="5"/>
        <v>-0.40841584158415839</v>
      </c>
    </row>
    <row r="30" spans="1:13" x14ac:dyDescent="0.25">
      <c r="A30" s="15" t="s">
        <v>49</v>
      </c>
      <c r="B30" s="16" t="s">
        <v>168</v>
      </c>
      <c r="C30" s="16" t="s">
        <v>50</v>
      </c>
      <c r="D30" s="78">
        <v>36347</v>
      </c>
      <c r="E30" s="89">
        <v>11</v>
      </c>
      <c r="F30" s="17">
        <v>39021</v>
      </c>
      <c r="G30" s="17">
        <v>11</v>
      </c>
      <c r="H30" s="18">
        <f t="shared" si="0"/>
        <v>-2674</v>
      </c>
      <c r="I30" s="79">
        <f t="shared" si="1"/>
        <v>-6.8527203300786752</v>
      </c>
      <c r="J30" s="20">
        <f t="shared" si="2"/>
        <v>399817</v>
      </c>
      <c r="K30" s="17">
        <f t="shared" si="3"/>
        <v>429231</v>
      </c>
      <c r="L30" s="18">
        <f t="shared" si="4"/>
        <v>-29414</v>
      </c>
      <c r="M30" s="21">
        <f t="shared" si="5"/>
        <v>-6.8527203300786752</v>
      </c>
    </row>
    <row r="31" spans="1:13" x14ac:dyDescent="0.25">
      <c r="A31" s="15" t="s">
        <v>51</v>
      </c>
      <c r="B31" s="16" t="s">
        <v>169</v>
      </c>
      <c r="C31" s="17" t="s">
        <v>52</v>
      </c>
      <c r="D31" s="78">
        <v>49222</v>
      </c>
      <c r="E31" s="89">
        <v>49</v>
      </c>
      <c r="F31" s="17">
        <v>60326</v>
      </c>
      <c r="G31" s="17">
        <v>50</v>
      </c>
      <c r="H31" s="18">
        <f t="shared" si="0"/>
        <v>-11104</v>
      </c>
      <c r="I31" s="79">
        <f t="shared" si="1"/>
        <v>-18.406657162749063</v>
      </c>
      <c r="J31" s="20">
        <f t="shared" si="2"/>
        <v>2411878</v>
      </c>
      <c r="K31" s="17">
        <f t="shared" si="3"/>
        <v>3016300</v>
      </c>
      <c r="L31" s="18">
        <f t="shared" si="4"/>
        <v>-604422</v>
      </c>
      <c r="M31" s="21">
        <f t="shared" si="5"/>
        <v>-20.038524019494083</v>
      </c>
    </row>
    <row r="32" spans="1:13" x14ac:dyDescent="0.25">
      <c r="A32" s="15" t="s">
        <v>53</v>
      </c>
      <c r="B32" s="16" t="s">
        <v>14</v>
      </c>
      <c r="C32" s="16" t="s">
        <v>16</v>
      </c>
      <c r="D32" s="78">
        <v>30279</v>
      </c>
      <c r="E32" s="89">
        <v>12</v>
      </c>
      <c r="F32" s="17">
        <v>31373</v>
      </c>
      <c r="G32" s="17">
        <v>12</v>
      </c>
      <c r="H32" s="18">
        <f t="shared" si="0"/>
        <v>-1094</v>
      </c>
      <c r="I32" s="79">
        <f t="shared" si="1"/>
        <v>-3.4870748732986963</v>
      </c>
      <c r="J32" s="20">
        <f t="shared" si="2"/>
        <v>363348</v>
      </c>
      <c r="K32" s="17">
        <f t="shared" si="3"/>
        <v>376476</v>
      </c>
      <c r="L32" s="18">
        <f t="shared" si="4"/>
        <v>-13128</v>
      </c>
      <c r="M32" s="21">
        <f t="shared" si="5"/>
        <v>-3.4870748732986963</v>
      </c>
    </row>
    <row r="33" spans="1:13" x14ac:dyDescent="0.25">
      <c r="A33" s="15" t="s">
        <v>54</v>
      </c>
      <c r="B33" s="16" t="s">
        <v>29</v>
      </c>
      <c r="C33" s="16" t="s">
        <v>16</v>
      </c>
      <c r="D33" s="78">
        <v>21288</v>
      </c>
      <c r="E33" s="89">
        <v>9</v>
      </c>
      <c r="F33" s="17">
        <v>20258</v>
      </c>
      <c r="G33" s="17">
        <v>8</v>
      </c>
      <c r="H33" s="18">
        <f t="shared" si="0"/>
        <v>1030</v>
      </c>
      <c r="I33" s="79">
        <f t="shared" si="1"/>
        <v>5.0844110968506273</v>
      </c>
      <c r="J33" s="20">
        <f t="shared" si="2"/>
        <v>191592</v>
      </c>
      <c r="K33" s="17">
        <f t="shared" si="3"/>
        <v>162064</v>
      </c>
      <c r="L33" s="18">
        <f t="shared" si="4"/>
        <v>29528</v>
      </c>
      <c r="M33" s="21">
        <f t="shared" si="5"/>
        <v>18.219962483956955</v>
      </c>
    </row>
    <row r="34" spans="1:13" x14ac:dyDescent="0.25">
      <c r="A34" s="15" t="s">
        <v>55</v>
      </c>
      <c r="B34" s="83" t="s">
        <v>159</v>
      </c>
      <c r="C34" s="16" t="s">
        <v>16</v>
      </c>
      <c r="D34" s="78">
        <v>97324</v>
      </c>
      <c r="E34" s="89">
        <v>26</v>
      </c>
      <c r="F34" s="17">
        <v>101147</v>
      </c>
      <c r="G34" s="17">
        <v>26</v>
      </c>
      <c r="H34" s="18">
        <f t="shared" si="0"/>
        <v>-3823</v>
      </c>
      <c r="I34" s="79">
        <f t="shared" si="1"/>
        <v>-3.7796474438193917</v>
      </c>
      <c r="J34" s="20">
        <f t="shared" si="2"/>
        <v>2530424</v>
      </c>
      <c r="K34" s="17">
        <f t="shared" si="3"/>
        <v>2629822</v>
      </c>
      <c r="L34" s="18">
        <f t="shared" si="4"/>
        <v>-99398</v>
      </c>
      <c r="M34" s="21">
        <f t="shared" si="5"/>
        <v>-3.7796474438193917</v>
      </c>
    </row>
    <row r="35" spans="1:13" x14ac:dyDescent="0.25">
      <c r="A35" s="15" t="s">
        <v>56</v>
      </c>
      <c r="B35" s="16" t="s">
        <v>57</v>
      </c>
      <c r="C35" s="16" t="s">
        <v>30</v>
      </c>
      <c r="D35" s="78">
        <v>25957</v>
      </c>
      <c r="E35" s="89">
        <v>12</v>
      </c>
      <c r="F35" s="17">
        <v>33904</v>
      </c>
      <c r="G35" s="17">
        <v>12</v>
      </c>
      <c r="H35" s="18">
        <f t="shared" si="0"/>
        <v>-7947</v>
      </c>
      <c r="I35" s="79">
        <f t="shared" si="1"/>
        <v>-23.439712128362434</v>
      </c>
      <c r="J35" s="20">
        <f t="shared" si="2"/>
        <v>311484</v>
      </c>
      <c r="K35" s="17">
        <f t="shared" si="3"/>
        <v>406848</v>
      </c>
      <c r="L35" s="18">
        <f t="shared" si="4"/>
        <v>-95364</v>
      </c>
      <c r="M35" s="21">
        <f t="shared" si="5"/>
        <v>-23.439712128362434</v>
      </c>
    </row>
    <row r="36" spans="1:13" x14ac:dyDescent="0.25">
      <c r="A36" s="15" t="s">
        <v>58</v>
      </c>
      <c r="B36" s="16" t="s">
        <v>59</v>
      </c>
      <c r="C36" s="16" t="s">
        <v>16</v>
      </c>
      <c r="D36" s="78">
        <v>36015</v>
      </c>
      <c r="E36" s="89">
        <v>12</v>
      </c>
      <c r="F36" s="17">
        <v>39559</v>
      </c>
      <c r="G36" s="17">
        <v>12</v>
      </c>
      <c r="H36" s="18">
        <f t="shared" si="0"/>
        <v>-3544</v>
      </c>
      <c r="I36" s="79">
        <f t="shared" si="1"/>
        <v>-8.9587704441467171</v>
      </c>
      <c r="J36" s="20">
        <f t="shared" si="2"/>
        <v>432180</v>
      </c>
      <c r="K36" s="17">
        <f t="shared" si="3"/>
        <v>474708</v>
      </c>
      <c r="L36" s="18">
        <f t="shared" si="4"/>
        <v>-42528</v>
      </c>
      <c r="M36" s="21">
        <f t="shared" si="5"/>
        <v>-8.9587704441467171</v>
      </c>
    </row>
    <row r="37" spans="1:13" x14ac:dyDescent="0.25">
      <c r="A37" s="15" t="s">
        <v>60</v>
      </c>
      <c r="B37" s="16" t="s">
        <v>166</v>
      </c>
      <c r="C37" s="16" t="s">
        <v>61</v>
      </c>
      <c r="D37" s="78">
        <v>10078</v>
      </c>
      <c r="E37" s="89">
        <v>8</v>
      </c>
      <c r="F37" s="17">
        <v>9981</v>
      </c>
      <c r="G37" s="17">
        <v>8</v>
      </c>
      <c r="H37" s="18">
        <f t="shared" si="0"/>
        <v>97</v>
      </c>
      <c r="I37" s="79">
        <f t="shared" si="1"/>
        <v>0.97184650836589526</v>
      </c>
      <c r="J37" s="20">
        <f t="shared" si="2"/>
        <v>80624</v>
      </c>
      <c r="K37" s="17">
        <f t="shared" si="3"/>
        <v>79848</v>
      </c>
      <c r="L37" s="18">
        <f t="shared" si="4"/>
        <v>776</v>
      </c>
      <c r="M37" s="21">
        <f t="shared" si="5"/>
        <v>0.97184650836589526</v>
      </c>
    </row>
    <row r="38" spans="1:13" x14ac:dyDescent="0.25">
      <c r="A38" s="15" t="s">
        <v>62</v>
      </c>
      <c r="B38" s="16" t="s">
        <v>166</v>
      </c>
      <c r="C38" s="16" t="s">
        <v>27</v>
      </c>
      <c r="D38" s="78">
        <v>2848</v>
      </c>
      <c r="E38" s="89">
        <v>5</v>
      </c>
      <c r="F38" s="17">
        <v>3279</v>
      </c>
      <c r="G38" s="17">
        <v>5</v>
      </c>
      <c r="H38" s="18">
        <f t="shared" si="0"/>
        <v>-431</v>
      </c>
      <c r="I38" s="79">
        <f t="shared" si="1"/>
        <v>-13.144251296126868</v>
      </c>
      <c r="J38" s="20">
        <f t="shared" si="2"/>
        <v>14240</v>
      </c>
      <c r="K38" s="17">
        <f t="shared" si="3"/>
        <v>16395</v>
      </c>
      <c r="L38" s="18">
        <f t="shared" si="4"/>
        <v>-2155</v>
      </c>
      <c r="M38" s="21">
        <f t="shared" si="5"/>
        <v>-13.144251296126868</v>
      </c>
    </row>
    <row r="39" spans="1:13" x14ac:dyDescent="0.25">
      <c r="A39" s="15" t="s">
        <v>64</v>
      </c>
      <c r="B39" s="16" t="s">
        <v>29</v>
      </c>
      <c r="C39" s="16" t="s">
        <v>12</v>
      </c>
      <c r="D39" s="78">
        <v>18277</v>
      </c>
      <c r="E39" s="89">
        <v>18</v>
      </c>
      <c r="F39" s="17">
        <v>19162</v>
      </c>
      <c r="G39" s="17">
        <v>18</v>
      </c>
      <c r="H39" s="18">
        <f t="shared" si="0"/>
        <v>-885</v>
      </c>
      <c r="I39" s="79">
        <f t="shared" si="1"/>
        <v>-4.6185158125456631</v>
      </c>
      <c r="J39" s="20">
        <f t="shared" si="2"/>
        <v>328986</v>
      </c>
      <c r="K39" s="17">
        <f t="shared" si="3"/>
        <v>344916</v>
      </c>
      <c r="L39" s="18">
        <f t="shared" si="4"/>
        <v>-15930</v>
      </c>
      <c r="M39" s="21">
        <f t="shared" si="5"/>
        <v>-4.6185158125456631</v>
      </c>
    </row>
    <row r="40" spans="1:13" x14ac:dyDescent="0.25">
      <c r="A40" s="15" t="s">
        <v>66</v>
      </c>
      <c r="B40" s="16" t="s">
        <v>164</v>
      </c>
      <c r="C40" s="16" t="s">
        <v>67</v>
      </c>
      <c r="D40" s="78">
        <v>10355</v>
      </c>
      <c r="E40" s="89">
        <v>15</v>
      </c>
      <c r="F40" s="17">
        <v>10386</v>
      </c>
      <c r="G40" s="17">
        <v>15</v>
      </c>
      <c r="H40" s="18">
        <f t="shared" ref="H40:H73" si="6">D40-F40</f>
        <v>-31</v>
      </c>
      <c r="I40" s="79">
        <f t="shared" ref="I40:I73" si="7">IF(F40=0,0,H40*100/F40)</f>
        <v>-0.29847872135567111</v>
      </c>
      <c r="J40" s="20">
        <f t="shared" ref="J40:J73" si="8">D40*E40</f>
        <v>155325</v>
      </c>
      <c r="K40" s="17">
        <f t="shared" ref="K40:K73" si="9">F40*G40</f>
        <v>155790</v>
      </c>
      <c r="L40" s="18">
        <f t="shared" ref="L40:L73" si="10">J40-K40</f>
        <v>-465</v>
      </c>
      <c r="M40" s="21">
        <f t="shared" ref="M40:M73" si="11">IF(J40=0,0,L40*100/K40)</f>
        <v>-0.29847872135567111</v>
      </c>
    </row>
    <row r="41" spans="1:13" ht="15.75" thickBot="1" x14ac:dyDescent="0.3">
      <c r="A41" s="15" t="s">
        <v>68</v>
      </c>
      <c r="B41" s="16" t="s">
        <v>14</v>
      </c>
      <c r="C41" s="16" t="s">
        <v>15</v>
      </c>
      <c r="D41" s="78">
        <v>26213</v>
      </c>
      <c r="E41" s="89">
        <v>12</v>
      </c>
      <c r="F41" s="17">
        <v>25631</v>
      </c>
      <c r="G41" s="17">
        <v>14</v>
      </c>
      <c r="H41" s="18">
        <f t="shared" si="6"/>
        <v>582</v>
      </c>
      <c r="I41" s="79">
        <f t="shared" si="7"/>
        <v>2.2706878389450273</v>
      </c>
      <c r="J41" s="20">
        <f t="shared" si="8"/>
        <v>314556</v>
      </c>
      <c r="K41" s="17">
        <f t="shared" si="9"/>
        <v>358834</v>
      </c>
      <c r="L41" s="18">
        <f t="shared" si="10"/>
        <v>-44278</v>
      </c>
      <c r="M41" s="21">
        <f t="shared" si="11"/>
        <v>-12.339410423761406</v>
      </c>
    </row>
    <row r="42" spans="1:13" ht="15.75" thickBot="1" x14ac:dyDescent="0.3">
      <c r="A42" s="7"/>
      <c r="B42" s="2"/>
      <c r="C42" s="3"/>
      <c r="D42" s="113" t="s">
        <v>0</v>
      </c>
      <c r="E42" s="114"/>
      <c r="F42" s="114"/>
      <c r="G42" s="114"/>
      <c r="H42" s="114"/>
      <c r="I42" s="115"/>
      <c r="J42" s="116" t="s">
        <v>1</v>
      </c>
      <c r="K42" s="114"/>
      <c r="L42" s="114"/>
      <c r="M42" s="115"/>
    </row>
    <row r="43" spans="1:13" x14ac:dyDescent="0.25">
      <c r="A43" s="8" t="s">
        <v>2</v>
      </c>
      <c r="B43" s="9" t="s">
        <v>3</v>
      </c>
      <c r="C43" s="9" t="s">
        <v>4</v>
      </c>
      <c r="D43" s="87">
        <v>2013</v>
      </c>
      <c r="E43" s="88" t="s">
        <v>5</v>
      </c>
      <c r="F43" s="86">
        <v>2012</v>
      </c>
      <c r="G43" s="10" t="s">
        <v>5</v>
      </c>
      <c r="H43" s="11" t="s">
        <v>6</v>
      </c>
      <c r="I43" s="77" t="s">
        <v>7</v>
      </c>
      <c r="J43" s="12">
        <v>2013</v>
      </c>
      <c r="K43" s="12">
        <v>2012</v>
      </c>
      <c r="L43" s="13" t="s">
        <v>8</v>
      </c>
      <c r="M43" s="14" t="s">
        <v>9</v>
      </c>
    </row>
    <row r="44" spans="1:13" x14ac:dyDescent="0.25">
      <c r="A44" s="15" t="s">
        <v>69</v>
      </c>
      <c r="B44" s="16" t="s">
        <v>37</v>
      </c>
      <c r="C44" s="16" t="s">
        <v>16</v>
      </c>
      <c r="D44" s="78">
        <v>76668</v>
      </c>
      <c r="E44" s="89">
        <v>52</v>
      </c>
      <c r="F44" s="17">
        <v>87670</v>
      </c>
      <c r="G44" s="17">
        <v>52</v>
      </c>
      <c r="H44" s="18">
        <f t="shared" si="6"/>
        <v>-11002</v>
      </c>
      <c r="I44" s="79">
        <f t="shared" si="7"/>
        <v>-12.549332724991444</v>
      </c>
      <c r="J44" s="20">
        <f t="shared" si="8"/>
        <v>3986736</v>
      </c>
      <c r="K44" s="17">
        <f t="shared" si="9"/>
        <v>4558840</v>
      </c>
      <c r="L44" s="18">
        <f t="shared" si="10"/>
        <v>-572104</v>
      </c>
      <c r="M44" s="21">
        <f t="shared" si="11"/>
        <v>-12.549332724991444</v>
      </c>
    </row>
    <row r="45" spans="1:13" x14ac:dyDescent="0.25">
      <c r="A45" s="15" t="s">
        <v>72</v>
      </c>
      <c r="B45" s="16" t="s">
        <v>48</v>
      </c>
      <c r="C45" s="16" t="s">
        <v>16</v>
      </c>
      <c r="D45" s="78">
        <v>10655</v>
      </c>
      <c r="E45" s="89">
        <v>12</v>
      </c>
      <c r="F45" s="17">
        <v>13034</v>
      </c>
      <c r="G45" s="17">
        <v>12</v>
      </c>
      <c r="H45" s="18">
        <f t="shared" si="6"/>
        <v>-2379</v>
      </c>
      <c r="I45" s="79">
        <f t="shared" si="7"/>
        <v>-18.252263311339572</v>
      </c>
      <c r="J45" s="20">
        <f t="shared" si="8"/>
        <v>127860</v>
      </c>
      <c r="K45" s="17">
        <f t="shared" si="9"/>
        <v>156408</v>
      </c>
      <c r="L45" s="18">
        <f t="shared" si="10"/>
        <v>-28548</v>
      </c>
      <c r="M45" s="21">
        <f t="shared" si="11"/>
        <v>-18.252263311339572</v>
      </c>
    </row>
    <row r="46" spans="1:13" x14ac:dyDescent="0.25">
      <c r="A46" s="15" t="s">
        <v>71</v>
      </c>
      <c r="B46" s="91" t="s">
        <v>159</v>
      </c>
      <c r="C46" s="3" t="s">
        <v>16</v>
      </c>
      <c r="D46" s="78">
        <v>161585</v>
      </c>
      <c r="E46" s="89">
        <v>52</v>
      </c>
      <c r="F46" s="17">
        <v>169258</v>
      </c>
      <c r="G46" s="17">
        <v>52</v>
      </c>
      <c r="H46" s="18">
        <f t="shared" si="6"/>
        <v>-7673</v>
      </c>
      <c r="I46" s="79">
        <f t="shared" si="7"/>
        <v>-4.5333160027886423</v>
      </c>
      <c r="J46" s="20">
        <f t="shared" si="8"/>
        <v>8402420</v>
      </c>
      <c r="K46" s="17">
        <f t="shared" si="9"/>
        <v>8801416</v>
      </c>
      <c r="L46" s="18">
        <f t="shared" si="10"/>
        <v>-398996</v>
      </c>
      <c r="M46" s="21">
        <f t="shared" si="11"/>
        <v>-4.5333160027886423</v>
      </c>
    </row>
    <row r="47" spans="1:13" x14ac:dyDescent="0.25">
      <c r="A47" s="15" t="s">
        <v>73</v>
      </c>
      <c r="B47" s="16" t="s">
        <v>29</v>
      </c>
      <c r="C47" s="16" t="s">
        <v>16</v>
      </c>
      <c r="D47" s="78">
        <v>43936</v>
      </c>
      <c r="E47" s="89">
        <v>11</v>
      </c>
      <c r="F47" s="17">
        <v>46554</v>
      </c>
      <c r="G47" s="17">
        <v>11</v>
      </c>
      <c r="H47" s="18">
        <f t="shared" si="6"/>
        <v>-2618</v>
      </c>
      <c r="I47" s="79">
        <f t="shared" si="7"/>
        <v>-5.6235769214245819</v>
      </c>
      <c r="J47" s="20">
        <f t="shared" si="8"/>
        <v>483296</v>
      </c>
      <c r="K47" s="17">
        <f t="shared" si="9"/>
        <v>512094</v>
      </c>
      <c r="L47" s="18">
        <f t="shared" si="10"/>
        <v>-28798</v>
      </c>
      <c r="M47" s="21">
        <f t="shared" si="11"/>
        <v>-5.6235769214245819</v>
      </c>
    </row>
    <row r="48" spans="1:13" x14ac:dyDescent="0.25">
      <c r="A48" s="15" t="s">
        <v>74</v>
      </c>
      <c r="B48" s="16" t="s">
        <v>164</v>
      </c>
      <c r="C48" s="16" t="s">
        <v>12</v>
      </c>
      <c r="D48" s="78">
        <v>27578</v>
      </c>
      <c r="E48" s="89">
        <v>18</v>
      </c>
      <c r="F48" s="17">
        <v>23403</v>
      </c>
      <c r="G48" s="17">
        <v>18</v>
      </c>
      <c r="H48" s="18">
        <f t="shared" si="6"/>
        <v>4175</v>
      </c>
      <c r="I48" s="79">
        <f t="shared" si="7"/>
        <v>17.839593214545143</v>
      </c>
      <c r="J48" s="20">
        <f t="shared" si="8"/>
        <v>496404</v>
      </c>
      <c r="K48" s="17">
        <f t="shared" si="9"/>
        <v>421254</v>
      </c>
      <c r="L48" s="18">
        <f t="shared" si="10"/>
        <v>75150</v>
      </c>
      <c r="M48" s="21">
        <f t="shared" si="11"/>
        <v>17.839593214545143</v>
      </c>
    </row>
    <row r="49" spans="1:13" x14ac:dyDescent="0.25">
      <c r="A49" s="15" t="s">
        <v>75</v>
      </c>
      <c r="B49" s="16" t="s">
        <v>166</v>
      </c>
      <c r="C49" s="16" t="s">
        <v>27</v>
      </c>
      <c r="D49" s="78">
        <v>2426</v>
      </c>
      <c r="E49" s="89">
        <v>6</v>
      </c>
      <c r="F49" s="17">
        <v>2252</v>
      </c>
      <c r="G49" s="17">
        <v>7</v>
      </c>
      <c r="H49" s="18">
        <f t="shared" si="6"/>
        <v>174</v>
      </c>
      <c r="I49" s="79">
        <f t="shared" si="7"/>
        <v>7.7264653641207817</v>
      </c>
      <c r="J49" s="20">
        <f t="shared" si="8"/>
        <v>14556</v>
      </c>
      <c r="K49" s="17">
        <f t="shared" si="9"/>
        <v>15764</v>
      </c>
      <c r="L49" s="18">
        <f t="shared" si="10"/>
        <v>-1208</v>
      </c>
      <c r="M49" s="21">
        <f t="shared" si="11"/>
        <v>-7.663029687896473</v>
      </c>
    </row>
    <row r="50" spans="1:13" x14ac:dyDescent="0.25">
      <c r="A50" s="15" t="s">
        <v>76</v>
      </c>
      <c r="B50" s="2" t="s">
        <v>166</v>
      </c>
      <c r="C50" s="3" t="s">
        <v>12</v>
      </c>
      <c r="D50" s="78">
        <v>45699</v>
      </c>
      <c r="E50" s="89">
        <v>18</v>
      </c>
      <c r="F50" s="17">
        <v>48805</v>
      </c>
      <c r="G50" s="17">
        <v>18</v>
      </c>
      <c r="H50" s="18">
        <f t="shared" si="6"/>
        <v>-3106</v>
      </c>
      <c r="I50" s="79">
        <f t="shared" si="7"/>
        <v>-6.36410203872554</v>
      </c>
      <c r="J50" s="20">
        <f t="shared" si="8"/>
        <v>822582</v>
      </c>
      <c r="K50" s="17">
        <f t="shared" si="9"/>
        <v>878490</v>
      </c>
      <c r="L50" s="18">
        <f t="shared" si="10"/>
        <v>-55908</v>
      </c>
      <c r="M50" s="21">
        <f t="shared" si="11"/>
        <v>-6.36410203872554</v>
      </c>
    </row>
    <row r="51" spans="1:13" x14ac:dyDescent="0.25">
      <c r="A51" s="15" t="s">
        <v>77</v>
      </c>
      <c r="B51" s="16" t="s">
        <v>166</v>
      </c>
      <c r="C51" s="16" t="s">
        <v>12</v>
      </c>
      <c r="D51" s="78">
        <v>24857</v>
      </c>
      <c r="E51" s="89">
        <v>18</v>
      </c>
      <c r="F51" s="17">
        <v>25017</v>
      </c>
      <c r="G51" s="17">
        <v>18</v>
      </c>
      <c r="H51" s="18">
        <f t="shared" si="6"/>
        <v>-160</v>
      </c>
      <c r="I51" s="79">
        <f t="shared" si="7"/>
        <v>-0.63956509573490028</v>
      </c>
      <c r="J51" s="20">
        <f t="shared" si="8"/>
        <v>447426</v>
      </c>
      <c r="K51" s="17">
        <f t="shared" si="9"/>
        <v>450306</v>
      </c>
      <c r="L51" s="18">
        <f t="shared" si="10"/>
        <v>-2880</v>
      </c>
      <c r="M51" s="21">
        <f t="shared" si="11"/>
        <v>-0.63956509573490028</v>
      </c>
    </row>
    <row r="52" spans="1:13" x14ac:dyDescent="0.25">
      <c r="A52" s="15" t="s">
        <v>78</v>
      </c>
      <c r="B52" s="16" t="s">
        <v>165</v>
      </c>
      <c r="C52" s="16" t="s">
        <v>16</v>
      </c>
      <c r="D52" s="78">
        <v>15842</v>
      </c>
      <c r="E52" s="89">
        <v>10</v>
      </c>
      <c r="F52" s="17">
        <v>16638</v>
      </c>
      <c r="G52" s="17">
        <v>10</v>
      </c>
      <c r="H52" s="18">
        <f t="shared" si="6"/>
        <v>-796</v>
      </c>
      <c r="I52" s="79">
        <f t="shared" si="7"/>
        <v>-4.7842288736627001</v>
      </c>
      <c r="J52" s="20">
        <f t="shared" si="8"/>
        <v>158420</v>
      </c>
      <c r="K52" s="17">
        <f t="shared" si="9"/>
        <v>166380</v>
      </c>
      <c r="L52" s="18">
        <f t="shared" si="10"/>
        <v>-7960</v>
      </c>
      <c r="M52" s="21">
        <f t="shared" si="11"/>
        <v>-4.7842288736627001</v>
      </c>
    </row>
    <row r="53" spans="1:13" x14ac:dyDescent="0.25">
      <c r="A53" s="15" t="s">
        <v>79</v>
      </c>
      <c r="B53" s="16" t="s">
        <v>165</v>
      </c>
      <c r="C53" s="17" t="s">
        <v>15</v>
      </c>
      <c r="D53" s="78">
        <v>17915</v>
      </c>
      <c r="E53" s="89">
        <v>10</v>
      </c>
      <c r="F53" s="17">
        <v>18820</v>
      </c>
      <c r="G53" s="17">
        <v>10</v>
      </c>
      <c r="H53" s="18">
        <f t="shared" si="6"/>
        <v>-905</v>
      </c>
      <c r="I53" s="79">
        <f t="shared" si="7"/>
        <v>-4.8087141339001063</v>
      </c>
      <c r="J53" s="20">
        <f t="shared" si="8"/>
        <v>179150</v>
      </c>
      <c r="K53" s="17">
        <f t="shared" si="9"/>
        <v>188200</v>
      </c>
      <c r="L53" s="18">
        <f t="shared" si="10"/>
        <v>-9050</v>
      </c>
      <c r="M53" s="21">
        <f t="shared" si="11"/>
        <v>-4.8087141339001063</v>
      </c>
    </row>
    <row r="54" spans="1:13" x14ac:dyDescent="0.25">
      <c r="A54" s="15" t="s">
        <v>80</v>
      </c>
      <c r="B54" s="16" t="s">
        <v>169</v>
      </c>
      <c r="C54" s="16" t="s">
        <v>52</v>
      </c>
      <c r="D54" s="78">
        <v>12279</v>
      </c>
      <c r="E54" s="89">
        <v>17</v>
      </c>
      <c r="F54" s="17">
        <v>14006</v>
      </c>
      <c r="G54" s="17">
        <v>17</v>
      </c>
      <c r="H54" s="18">
        <f t="shared" si="6"/>
        <v>-1727</v>
      </c>
      <c r="I54" s="79">
        <f t="shared" si="7"/>
        <v>-12.330429815793231</v>
      </c>
      <c r="J54" s="20">
        <f t="shared" si="8"/>
        <v>208743</v>
      </c>
      <c r="K54" s="17">
        <f t="shared" si="9"/>
        <v>238102</v>
      </c>
      <c r="L54" s="18">
        <f t="shared" si="10"/>
        <v>-29359</v>
      </c>
      <c r="M54" s="21">
        <f t="shared" si="11"/>
        <v>-12.330429815793231</v>
      </c>
    </row>
    <row r="55" spans="1:13" x14ac:dyDescent="0.25">
      <c r="A55" s="15" t="s">
        <v>82</v>
      </c>
      <c r="B55" s="16" t="s">
        <v>14</v>
      </c>
      <c r="C55" s="16" t="s">
        <v>16</v>
      </c>
      <c r="D55" s="78">
        <v>38389</v>
      </c>
      <c r="E55" s="89">
        <v>26</v>
      </c>
      <c r="F55" s="17">
        <v>41295</v>
      </c>
      <c r="G55" s="17">
        <v>26</v>
      </c>
      <c r="H55" s="18">
        <f t="shared" si="6"/>
        <v>-2906</v>
      </c>
      <c r="I55" s="79">
        <f t="shared" si="7"/>
        <v>-7.0371715704080398</v>
      </c>
      <c r="J55" s="20">
        <f t="shared" si="8"/>
        <v>998114</v>
      </c>
      <c r="K55" s="17">
        <f t="shared" si="9"/>
        <v>1073670</v>
      </c>
      <c r="L55" s="18">
        <f t="shared" si="10"/>
        <v>-75556</v>
      </c>
      <c r="M55" s="21">
        <f t="shared" si="11"/>
        <v>-7.0371715704080398</v>
      </c>
    </row>
    <row r="56" spans="1:13" x14ac:dyDescent="0.25">
      <c r="A56" s="15" t="s">
        <v>83</v>
      </c>
      <c r="B56" s="16" t="s">
        <v>59</v>
      </c>
      <c r="C56" s="16" t="s">
        <v>16</v>
      </c>
      <c r="D56" s="78">
        <v>7281</v>
      </c>
      <c r="E56" s="89">
        <v>7</v>
      </c>
      <c r="F56" s="17">
        <v>8045</v>
      </c>
      <c r="G56" s="17">
        <v>8</v>
      </c>
      <c r="H56" s="18">
        <f t="shared" si="6"/>
        <v>-764</v>
      </c>
      <c r="I56" s="79">
        <f t="shared" si="7"/>
        <v>-9.4965817277812299</v>
      </c>
      <c r="J56" s="20">
        <f t="shared" si="8"/>
        <v>50967</v>
      </c>
      <c r="K56" s="17">
        <f t="shared" si="9"/>
        <v>64360</v>
      </c>
      <c r="L56" s="18">
        <f t="shared" si="10"/>
        <v>-13393</v>
      </c>
      <c r="M56" s="21">
        <f t="shared" si="11"/>
        <v>-20.809509011808576</v>
      </c>
    </row>
    <row r="57" spans="1:13" x14ac:dyDescent="0.25">
      <c r="A57" s="15" t="s">
        <v>84</v>
      </c>
      <c r="B57" s="16" t="s">
        <v>14</v>
      </c>
      <c r="C57" s="16" t="s">
        <v>15</v>
      </c>
      <c r="D57" s="78">
        <v>39430</v>
      </c>
      <c r="E57" s="89">
        <v>48</v>
      </c>
      <c r="F57" s="17">
        <v>44017</v>
      </c>
      <c r="G57" s="17">
        <v>48</v>
      </c>
      <c r="H57" s="18">
        <f t="shared" si="6"/>
        <v>-4587</v>
      </c>
      <c r="I57" s="79">
        <f t="shared" si="7"/>
        <v>-10.420973714701137</v>
      </c>
      <c r="J57" s="20">
        <f t="shared" si="8"/>
        <v>1892640</v>
      </c>
      <c r="K57" s="17">
        <f t="shared" si="9"/>
        <v>2112816</v>
      </c>
      <c r="L57" s="18">
        <f t="shared" si="10"/>
        <v>-220176</v>
      </c>
      <c r="M57" s="21">
        <f t="shared" si="11"/>
        <v>-10.420973714701137</v>
      </c>
    </row>
    <row r="58" spans="1:13" x14ac:dyDescent="0.25">
      <c r="A58" s="15" t="s">
        <v>125</v>
      </c>
      <c r="B58" s="16" t="s">
        <v>29</v>
      </c>
      <c r="C58" s="16" t="s">
        <v>15</v>
      </c>
      <c r="D58" s="78">
        <v>28935</v>
      </c>
      <c r="E58" s="89">
        <v>6</v>
      </c>
      <c r="F58" s="17">
        <v>26128</v>
      </c>
      <c r="G58" s="17">
        <v>4</v>
      </c>
      <c r="H58" s="18">
        <f t="shared" si="6"/>
        <v>2807</v>
      </c>
      <c r="I58" s="79">
        <f t="shared" si="7"/>
        <v>10.743263931414575</v>
      </c>
      <c r="J58" s="20">
        <f t="shared" si="8"/>
        <v>173610</v>
      </c>
      <c r="K58" s="17">
        <f t="shared" si="9"/>
        <v>104512</v>
      </c>
      <c r="L58" s="18">
        <f t="shared" si="10"/>
        <v>69098</v>
      </c>
      <c r="M58" s="21">
        <f t="shared" si="11"/>
        <v>66.114895897121855</v>
      </c>
    </row>
    <row r="59" spans="1:13" x14ac:dyDescent="0.25">
      <c r="A59" s="15" t="s">
        <v>85</v>
      </c>
      <c r="B59" s="16" t="s">
        <v>166</v>
      </c>
      <c r="C59" s="3" t="s">
        <v>61</v>
      </c>
      <c r="D59" s="78">
        <v>3682</v>
      </c>
      <c r="E59" s="89">
        <v>6</v>
      </c>
      <c r="F59" s="17">
        <v>4367</v>
      </c>
      <c r="G59" s="17">
        <v>6</v>
      </c>
      <c r="H59" s="18">
        <f t="shared" si="6"/>
        <v>-685</v>
      </c>
      <c r="I59" s="79">
        <f t="shared" si="7"/>
        <v>-15.685825509503092</v>
      </c>
      <c r="J59" s="20">
        <f t="shared" si="8"/>
        <v>22092</v>
      </c>
      <c r="K59" s="17">
        <f t="shared" si="9"/>
        <v>26202</v>
      </c>
      <c r="L59" s="18">
        <f t="shared" si="10"/>
        <v>-4110</v>
      </c>
      <c r="M59" s="21">
        <f t="shared" si="11"/>
        <v>-15.685825509503092</v>
      </c>
    </row>
    <row r="60" spans="1:13" x14ac:dyDescent="0.25">
      <c r="A60" s="15" t="s">
        <v>86</v>
      </c>
      <c r="B60" s="16" t="s">
        <v>48</v>
      </c>
      <c r="C60" s="16" t="s">
        <v>12</v>
      </c>
      <c r="D60" s="78">
        <v>9253</v>
      </c>
      <c r="E60" s="89">
        <v>18</v>
      </c>
      <c r="F60" s="17">
        <v>10014</v>
      </c>
      <c r="G60" s="17">
        <v>18</v>
      </c>
      <c r="H60" s="18">
        <f t="shared" si="6"/>
        <v>-761</v>
      </c>
      <c r="I60" s="79">
        <f t="shared" si="7"/>
        <v>-7.5993608947473534</v>
      </c>
      <c r="J60" s="20">
        <f t="shared" si="8"/>
        <v>166554</v>
      </c>
      <c r="K60" s="17">
        <f t="shared" si="9"/>
        <v>180252</v>
      </c>
      <c r="L60" s="18">
        <f t="shared" si="10"/>
        <v>-13698</v>
      </c>
      <c r="M60" s="21">
        <f t="shared" si="11"/>
        <v>-7.5993608947473534</v>
      </c>
    </row>
    <row r="61" spans="1:13" x14ac:dyDescent="0.25">
      <c r="A61" s="15" t="s">
        <v>130</v>
      </c>
      <c r="B61" s="16" t="s">
        <v>166</v>
      </c>
      <c r="C61" s="17" t="s">
        <v>61</v>
      </c>
      <c r="D61" s="78">
        <v>4736</v>
      </c>
      <c r="E61" s="89">
        <v>4</v>
      </c>
      <c r="F61" s="17">
        <v>4540</v>
      </c>
      <c r="G61" s="17">
        <v>4</v>
      </c>
      <c r="H61" s="18">
        <f t="shared" si="6"/>
        <v>196</v>
      </c>
      <c r="I61" s="79">
        <f t="shared" si="7"/>
        <v>4.3171806167400879</v>
      </c>
      <c r="J61" s="20">
        <f t="shared" si="8"/>
        <v>18944</v>
      </c>
      <c r="K61" s="17">
        <f t="shared" si="9"/>
        <v>18160</v>
      </c>
      <c r="L61" s="18">
        <f t="shared" si="10"/>
        <v>784</v>
      </c>
      <c r="M61" s="21">
        <f t="shared" si="11"/>
        <v>4.3171806167400879</v>
      </c>
    </row>
    <row r="62" spans="1:13" x14ac:dyDescent="0.25">
      <c r="A62" s="15" t="s">
        <v>126</v>
      </c>
      <c r="B62" s="16" t="s">
        <v>164</v>
      </c>
      <c r="C62" s="17" t="s">
        <v>15</v>
      </c>
      <c r="D62" s="78">
        <v>22750</v>
      </c>
      <c r="E62" s="89">
        <v>11</v>
      </c>
      <c r="F62" s="17">
        <v>25155</v>
      </c>
      <c r="G62" s="17">
        <v>4</v>
      </c>
      <c r="H62" s="18">
        <f t="shared" si="6"/>
        <v>-2405</v>
      </c>
      <c r="I62" s="79">
        <f t="shared" si="7"/>
        <v>-9.5607235142118867</v>
      </c>
      <c r="J62" s="20">
        <f t="shared" si="8"/>
        <v>250250</v>
      </c>
      <c r="K62" s="17">
        <f t="shared" si="9"/>
        <v>100620</v>
      </c>
      <c r="L62" s="18">
        <f t="shared" si="10"/>
        <v>149630</v>
      </c>
      <c r="M62" s="21">
        <f t="shared" si="11"/>
        <v>148.70801033591732</v>
      </c>
    </row>
    <row r="63" spans="1:13" x14ac:dyDescent="0.25">
      <c r="A63" s="15" t="s">
        <v>87</v>
      </c>
      <c r="B63" s="16" t="s">
        <v>29</v>
      </c>
      <c r="C63" s="16" t="s">
        <v>16</v>
      </c>
      <c r="D63" s="78">
        <v>28684</v>
      </c>
      <c r="E63" s="89">
        <v>8</v>
      </c>
      <c r="F63" s="17">
        <v>20582</v>
      </c>
      <c r="G63" s="17">
        <v>7</v>
      </c>
      <c r="H63" s="18">
        <f t="shared" si="6"/>
        <v>8102</v>
      </c>
      <c r="I63" s="79">
        <f t="shared" si="7"/>
        <v>39.364493246526088</v>
      </c>
      <c r="J63" s="20">
        <f t="shared" si="8"/>
        <v>229472</v>
      </c>
      <c r="K63" s="17">
        <f t="shared" si="9"/>
        <v>144074</v>
      </c>
      <c r="L63" s="18">
        <f t="shared" si="10"/>
        <v>85398</v>
      </c>
      <c r="M63" s="21">
        <f t="shared" si="11"/>
        <v>59.27370656745839</v>
      </c>
    </row>
    <row r="64" spans="1:13" x14ac:dyDescent="0.25">
      <c r="A64" s="15" t="s">
        <v>89</v>
      </c>
      <c r="B64" s="16" t="s">
        <v>29</v>
      </c>
      <c r="C64" s="16" t="s">
        <v>16</v>
      </c>
      <c r="D64" s="78">
        <v>16372</v>
      </c>
      <c r="E64" s="89">
        <v>9</v>
      </c>
      <c r="F64" s="17">
        <v>20922</v>
      </c>
      <c r="G64" s="17">
        <v>7</v>
      </c>
      <c r="H64" s="18">
        <f t="shared" si="6"/>
        <v>-4550</v>
      </c>
      <c r="I64" s="79">
        <f t="shared" si="7"/>
        <v>-21.747442883089573</v>
      </c>
      <c r="J64" s="20">
        <f t="shared" si="8"/>
        <v>147348</v>
      </c>
      <c r="K64" s="17">
        <f t="shared" si="9"/>
        <v>146454</v>
      </c>
      <c r="L64" s="18">
        <f t="shared" si="10"/>
        <v>894</v>
      </c>
      <c r="M64" s="21">
        <f t="shared" si="11"/>
        <v>0.61043057888483754</v>
      </c>
    </row>
    <row r="65" spans="1:13" x14ac:dyDescent="0.25">
      <c r="A65" s="15" t="s">
        <v>90</v>
      </c>
      <c r="B65" s="16" t="s">
        <v>164</v>
      </c>
      <c r="C65" s="17" t="s">
        <v>16</v>
      </c>
      <c r="D65" s="78">
        <v>14026</v>
      </c>
      <c r="E65" s="89">
        <v>7</v>
      </c>
      <c r="F65" s="17">
        <v>15882</v>
      </c>
      <c r="G65" s="17">
        <v>6</v>
      </c>
      <c r="H65" s="18">
        <f t="shared" si="6"/>
        <v>-1856</v>
      </c>
      <c r="I65" s="79">
        <f t="shared" si="7"/>
        <v>-11.68618561893968</v>
      </c>
      <c r="J65" s="20">
        <f t="shared" si="8"/>
        <v>98182</v>
      </c>
      <c r="K65" s="17">
        <f t="shared" si="9"/>
        <v>95292</v>
      </c>
      <c r="L65" s="18">
        <f t="shared" si="10"/>
        <v>2890</v>
      </c>
      <c r="M65" s="21">
        <f t="shared" si="11"/>
        <v>3.0327834445703732</v>
      </c>
    </row>
    <row r="66" spans="1:13" x14ac:dyDescent="0.25">
      <c r="A66" s="15" t="s">
        <v>57</v>
      </c>
      <c r="B66" s="16" t="s">
        <v>57</v>
      </c>
      <c r="C66" s="16" t="s">
        <v>16</v>
      </c>
      <c r="D66" s="78">
        <v>13079</v>
      </c>
      <c r="E66" s="89">
        <v>11</v>
      </c>
      <c r="F66" s="17">
        <v>11482</v>
      </c>
      <c r="G66" s="17">
        <v>11</v>
      </c>
      <c r="H66" s="18">
        <f t="shared" si="6"/>
        <v>1597</v>
      </c>
      <c r="I66" s="79">
        <f t="shared" si="7"/>
        <v>13.908726702665041</v>
      </c>
      <c r="J66" s="20">
        <f t="shared" si="8"/>
        <v>143869</v>
      </c>
      <c r="K66" s="17">
        <f t="shared" si="9"/>
        <v>126302</v>
      </c>
      <c r="L66" s="18">
        <f t="shared" si="10"/>
        <v>17567</v>
      </c>
      <c r="M66" s="21">
        <f t="shared" si="11"/>
        <v>13.908726702665041</v>
      </c>
    </row>
    <row r="67" spans="1:13" x14ac:dyDescent="0.25">
      <c r="A67" s="15" t="s">
        <v>91</v>
      </c>
      <c r="B67" s="16" t="s">
        <v>166</v>
      </c>
      <c r="C67" s="16" t="s">
        <v>12</v>
      </c>
      <c r="D67" s="78">
        <v>10371</v>
      </c>
      <c r="E67" s="89">
        <v>12</v>
      </c>
      <c r="F67" s="17">
        <v>10764</v>
      </c>
      <c r="G67" s="17">
        <v>12</v>
      </c>
      <c r="H67" s="18">
        <f t="shared" si="6"/>
        <v>-393</v>
      </c>
      <c r="I67" s="79">
        <f t="shared" si="7"/>
        <v>-3.6510590858416947</v>
      </c>
      <c r="J67" s="20">
        <f t="shared" si="8"/>
        <v>124452</v>
      </c>
      <c r="K67" s="17">
        <f t="shared" si="9"/>
        <v>129168</v>
      </c>
      <c r="L67" s="18">
        <f t="shared" si="10"/>
        <v>-4716</v>
      </c>
      <c r="M67" s="21">
        <f t="shared" si="11"/>
        <v>-3.6510590858416947</v>
      </c>
    </row>
    <row r="68" spans="1:13" x14ac:dyDescent="0.25">
      <c r="A68" s="15" t="s">
        <v>92</v>
      </c>
      <c r="B68" s="16" t="s">
        <v>166</v>
      </c>
      <c r="C68" s="16" t="s">
        <v>27</v>
      </c>
      <c r="D68" s="78">
        <v>70479</v>
      </c>
      <c r="E68" s="89">
        <v>8</v>
      </c>
      <c r="F68" s="17">
        <v>73114</v>
      </c>
      <c r="G68" s="17">
        <v>8</v>
      </c>
      <c r="H68" s="18">
        <f t="shared" si="6"/>
        <v>-2635</v>
      </c>
      <c r="I68" s="79">
        <f t="shared" si="7"/>
        <v>-3.6039609377137074</v>
      </c>
      <c r="J68" s="20">
        <f t="shared" si="8"/>
        <v>563832</v>
      </c>
      <c r="K68" s="17">
        <f t="shared" si="9"/>
        <v>584912</v>
      </c>
      <c r="L68" s="18">
        <f t="shared" si="10"/>
        <v>-21080</v>
      </c>
      <c r="M68" s="21">
        <f t="shared" si="11"/>
        <v>-3.6039609377137074</v>
      </c>
    </row>
    <row r="69" spans="1:13" x14ac:dyDescent="0.25">
      <c r="A69" s="15" t="s">
        <v>93</v>
      </c>
      <c r="B69" s="16" t="s">
        <v>21</v>
      </c>
      <c r="C69" s="16" t="s">
        <v>16</v>
      </c>
      <c r="D69" s="78">
        <v>11827</v>
      </c>
      <c r="E69" s="89">
        <v>11</v>
      </c>
      <c r="F69" s="17">
        <v>12761</v>
      </c>
      <c r="G69" s="17">
        <v>11</v>
      </c>
      <c r="H69" s="18">
        <f t="shared" si="6"/>
        <v>-934</v>
      </c>
      <c r="I69" s="79">
        <f t="shared" si="7"/>
        <v>-7.3191756131964576</v>
      </c>
      <c r="J69" s="20">
        <f t="shared" si="8"/>
        <v>130097</v>
      </c>
      <c r="K69" s="17">
        <f t="shared" si="9"/>
        <v>140371</v>
      </c>
      <c r="L69" s="18">
        <f t="shared" si="10"/>
        <v>-10274</v>
      </c>
      <c r="M69" s="21">
        <f t="shared" si="11"/>
        <v>-7.3191756131964576</v>
      </c>
    </row>
    <row r="70" spans="1:13" x14ac:dyDescent="0.25">
      <c r="A70" s="15" t="s">
        <v>94</v>
      </c>
      <c r="B70" s="83" t="s">
        <v>159</v>
      </c>
      <c r="C70" s="17" t="s">
        <v>16</v>
      </c>
      <c r="D70" s="78">
        <v>77191</v>
      </c>
      <c r="E70" s="89">
        <v>52</v>
      </c>
      <c r="F70" s="17">
        <v>82142</v>
      </c>
      <c r="G70" s="17">
        <v>52</v>
      </c>
      <c r="H70" s="18">
        <f t="shared" si="6"/>
        <v>-4951</v>
      </c>
      <c r="I70" s="79">
        <f t="shared" si="7"/>
        <v>-6.0273672420929607</v>
      </c>
      <c r="J70" s="20">
        <f t="shared" si="8"/>
        <v>4013932</v>
      </c>
      <c r="K70" s="17">
        <f t="shared" si="9"/>
        <v>4271384</v>
      </c>
      <c r="L70" s="18">
        <f t="shared" si="10"/>
        <v>-257452</v>
      </c>
      <c r="M70" s="21">
        <f t="shared" si="11"/>
        <v>-6.0273672420929607</v>
      </c>
    </row>
    <row r="71" spans="1:13" x14ac:dyDescent="0.25">
      <c r="A71" s="15" t="s">
        <v>131</v>
      </c>
      <c r="B71" s="16" t="s">
        <v>166</v>
      </c>
      <c r="C71" s="17" t="s">
        <v>61</v>
      </c>
      <c r="D71" s="78">
        <v>5162</v>
      </c>
      <c r="E71" s="89">
        <v>6</v>
      </c>
      <c r="F71" s="17">
        <v>8030</v>
      </c>
      <c r="G71" s="17">
        <v>6</v>
      </c>
      <c r="H71" s="18">
        <f t="shared" si="6"/>
        <v>-2868</v>
      </c>
      <c r="I71" s="79">
        <f t="shared" si="7"/>
        <v>-35.716064757160645</v>
      </c>
      <c r="J71" s="20">
        <f t="shared" si="8"/>
        <v>30972</v>
      </c>
      <c r="K71" s="17">
        <f t="shared" si="9"/>
        <v>48180</v>
      </c>
      <c r="L71" s="18">
        <f t="shared" si="10"/>
        <v>-17208</v>
      </c>
      <c r="M71" s="21">
        <f t="shared" si="11"/>
        <v>-35.716064757160645</v>
      </c>
    </row>
    <row r="72" spans="1:13" x14ac:dyDescent="0.25">
      <c r="A72" s="15" t="s">
        <v>96</v>
      </c>
      <c r="B72" s="16" t="s">
        <v>169</v>
      </c>
      <c r="C72" s="16" t="s">
        <v>52</v>
      </c>
      <c r="D72" s="78">
        <v>62555</v>
      </c>
      <c r="E72" s="89">
        <v>12</v>
      </c>
      <c r="F72" s="17">
        <v>74775</v>
      </c>
      <c r="G72" s="17">
        <v>12</v>
      </c>
      <c r="H72" s="18">
        <f t="shared" si="6"/>
        <v>-12220</v>
      </c>
      <c r="I72" s="79">
        <f t="shared" si="7"/>
        <v>-16.342360414577065</v>
      </c>
      <c r="J72" s="20">
        <f t="shared" si="8"/>
        <v>750660</v>
      </c>
      <c r="K72" s="17">
        <f t="shared" si="9"/>
        <v>897300</v>
      </c>
      <c r="L72" s="18">
        <f t="shared" si="10"/>
        <v>-146640</v>
      </c>
      <c r="M72" s="21">
        <f t="shared" si="11"/>
        <v>-16.342360414577065</v>
      </c>
    </row>
    <row r="73" spans="1:13" x14ac:dyDescent="0.25">
      <c r="A73" s="15" t="s">
        <v>95</v>
      </c>
      <c r="B73" s="16" t="s">
        <v>37</v>
      </c>
      <c r="C73" s="16" t="s">
        <v>15</v>
      </c>
      <c r="D73" s="78">
        <v>26204</v>
      </c>
      <c r="E73" s="89">
        <v>50</v>
      </c>
      <c r="F73" s="17">
        <v>27120</v>
      </c>
      <c r="G73" s="17">
        <v>52</v>
      </c>
      <c r="H73" s="18">
        <f t="shared" si="6"/>
        <v>-916</v>
      </c>
      <c r="I73" s="79">
        <f t="shared" si="7"/>
        <v>-3.3775811209439528</v>
      </c>
      <c r="J73" s="20">
        <f t="shared" si="8"/>
        <v>1310200</v>
      </c>
      <c r="K73" s="17">
        <f t="shared" si="9"/>
        <v>1410240</v>
      </c>
      <c r="L73" s="18">
        <f t="shared" si="10"/>
        <v>-100040</v>
      </c>
      <c r="M73" s="21">
        <f t="shared" si="11"/>
        <v>-7.0938280009076466</v>
      </c>
    </row>
    <row r="74" spans="1:13" x14ac:dyDescent="0.25">
      <c r="A74" s="15" t="s">
        <v>97</v>
      </c>
      <c r="B74" s="16" t="s">
        <v>166</v>
      </c>
      <c r="C74" s="16" t="s">
        <v>27</v>
      </c>
      <c r="D74" s="78">
        <v>2858</v>
      </c>
      <c r="E74" s="89">
        <v>11</v>
      </c>
      <c r="F74" s="17">
        <v>3163</v>
      </c>
      <c r="G74" s="17">
        <v>11</v>
      </c>
      <c r="H74" s="18">
        <f t="shared" ref="H74:H96" si="12">D74-F74</f>
        <v>-305</v>
      </c>
      <c r="I74" s="79">
        <f t="shared" ref="I74:I96" si="13">IF(F74=0,0,H74*100/F74)</f>
        <v>-9.6427442301612398</v>
      </c>
      <c r="J74" s="20">
        <f t="shared" ref="J74:J96" si="14">D74*E74</f>
        <v>31438</v>
      </c>
      <c r="K74" s="17">
        <f t="shared" ref="K74:K96" si="15">F74*G74</f>
        <v>34793</v>
      </c>
      <c r="L74" s="18">
        <f t="shared" ref="L74:L96" si="16">J74-K74</f>
        <v>-3355</v>
      </c>
      <c r="M74" s="21">
        <f t="shared" ref="M74:M96" si="17">IF(J74=0,0,L74*100/K74)</f>
        <v>-9.6427442301612398</v>
      </c>
    </row>
    <row r="75" spans="1:13" x14ac:dyDescent="0.25">
      <c r="A75" s="15" t="s">
        <v>98</v>
      </c>
      <c r="B75" s="16" t="s">
        <v>29</v>
      </c>
      <c r="C75" s="16" t="s">
        <v>16</v>
      </c>
      <c r="D75" s="78">
        <v>39527</v>
      </c>
      <c r="E75" s="89">
        <v>11</v>
      </c>
      <c r="F75" s="17">
        <v>38582</v>
      </c>
      <c r="G75" s="17">
        <v>11</v>
      </c>
      <c r="H75" s="18">
        <f t="shared" si="12"/>
        <v>945</v>
      </c>
      <c r="I75" s="79">
        <f t="shared" si="13"/>
        <v>2.4493287025037582</v>
      </c>
      <c r="J75" s="20">
        <f t="shared" si="14"/>
        <v>434797</v>
      </c>
      <c r="K75" s="17">
        <f t="shared" si="15"/>
        <v>424402</v>
      </c>
      <c r="L75" s="18">
        <f t="shared" si="16"/>
        <v>10395</v>
      </c>
      <c r="M75" s="21">
        <f t="shared" si="17"/>
        <v>2.4493287025037582</v>
      </c>
    </row>
    <row r="76" spans="1:13" x14ac:dyDescent="0.25">
      <c r="A76" s="15" t="s">
        <v>99</v>
      </c>
      <c r="B76" s="16" t="s">
        <v>37</v>
      </c>
      <c r="C76" s="16" t="s">
        <v>15</v>
      </c>
      <c r="D76" s="78">
        <v>146064</v>
      </c>
      <c r="E76" s="89">
        <v>52</v>
      </c>
      <c r="F76" s="17">
        <v>157379</v>
      </c>
      <c r="G76" s="17">
        <v>53</v>
      </c>
      <c r="H76" s="18">
        <f t="shared" si="12"/>
        <v>-11315</v>
      </c>
      <c r="I76" s="79">
        <f t="shared" si="13"/>
        <v>-7.1896504616244865</v>
      </c>
      <c r="J76" s="20">
        <f t="shared" si="14"/>
        <v>7595328</v>
      </c>
      <c r="K76" s="17">
        <f t="shared" si="15"/>
        <v>8341087</v>
      </c>
      <c r="L76" s="18">
        <f t="shared" si="16"/>
        <v>-745759</v>
      </c>
      <c r="M76" s="21">
        <f t="shared" si="17"/>
        <v>-8.9407891321598729</v>
      </c>
    </row>
    <row r="77" spans="1:13" x14ac:dyDescent="0.25">
      <c r="A77" s="15" t="s">
        <v>100</v>
      </c>
      <c r="B77" s="16" t="s">
        <v>37</v>
      </c>
      <c r="C77" s="16" t="s">
        <v>15</v>
      </c>
      <c r="D77" s="78">
        <v>74060</v>
      </c>
      <c r="E77" s="89">
        <v>50</v>
      </c>
      <c r="F77" s="17">
        <v>79727</v>
      </c>
      <c r="G77" s="17">
        <v>49</v>
      </c>
      <c r="H77" s="18">
        <f t="shared" si="12"/>
        <v>-5667</v>
      </c>
      <c r="I77" s="79">
        <f t="shared" si="13"/>
        <v>-7.1080060707163195</v>
      </c>
      <c r="J77" s="20">
        <f t="shared" si="14"/>
        <v>3703000</v>
      </c>
      <c r="K77" s="17">
        <f t="shared" si="15"/>
        <v>3906623</v>
      </c>
      <c r="L77" s="18">
        <f t="shared" si="16"/>
        <v>-203623</v>
      </c>
      <c r="M77" s="21">
        <f t="shared" si="17"/>
        <v>-5.2122510925676728</v>
      </c>
    </row>
    <row r="78" spans="1:13" x14ac:dyDescent="0.25">
      <c r="A78" s="15" t="s">
        <v>101</v>
      </c>
      <c r="B78" s="2" t="s">
        <v>166</v>
      </c>
      <c r="C78" s="3" t="s">
        <v>27</v>
      </c>
      <c r="D78" s="78">
        <v>8142</v>
      </c>
      <c r="E78" s="89">
        <v>8</v>
      </c>
      <c r="F78" s="17">
        <v>7321</v>
      </c>
      <c r="G78" s="17">
        <v>8</v>
      </c>
      <c r="H78" s="18">
        <f t="shared" si="12"/>
        <v>821</v>
      </c>
      <c r="I78" s="79">
        <f t="shared" si="13"/>
        <v>11.214314984291763</v>
      </c>
      <c r="J78" s="20">
        <f t="shared" si="14"/>
        <v>65136</v>
      </c>
      <c r="K78" s="17">
        <f t="shared" si="15"/>
        <v>58568</v>
      </c>
      <c r="L78" s="18">
        <f t="shared" si="16"/>
        <v>6568</v>
      </c>
      <c r="M78" s="21">
        <f t="shared" si="17"/>
        <v>11.214314984291763</v>
      </c>
    </row>
    <row r="79" spans="1:13" x14ac:dyDescent="0.25">
      <c r="A79" s="15" t="s">
        <v>102</v>
      </c>
      <c r="B79" s="16" t="s">
        <v>14</v>
      </c>
      <c r="C79" s="16" t="s">
        <v>30</v>
      </c>
      <c r="D79" s="78">
        <v>22643</v>
      </c>
      <c r="E79" s="89">
        <v>12</v>
      </c>
      <c r="F79" s="17">
        <v>25037</v>
      </c>
      <c r="G79" s="17">
        <v>12</v>
      </c>
      <c r="H79" s="18">
        <f t="shared" si="12"/>
        <v>-2394</v>
      </c>
      <c r="I79" s="79">
        <f t="shared" si="13"/>
        <v>-9.5618484642728756</v>
      </c>
      <c r="J79" s="20">
        <f t="shared" si="14"/>
        <v>271716</v>
      </c>
      <c r="K79" s="17">
        <f t="shared" si="15"/>
        <v>300444</v>
      </c>
      <c r="L79" s="18">
        <f t="shared" si="16"/>
        <v>-28728</v>
      </c>
      <c r="M79" s="21">
        <f t="shared" si="17"/>
        <v>-9.5618484642728756</v>
      </c>
    </row>
    <row r="80" spans="1:13" x14ac:dyDescent="0.25">
      <c r="A80" s="15" t="s">
        <v>127</v>
      </c>
      <c r="B80" s="16" t="s">
        <v>14</v>
      </c>
      <c r="C80" s="17" t="s">
        <v>15</v>
      </c>
      <c r="D80" s="78">
        <v>13424</v>
      </c>
      <c r="E80" s="89">
        <v>11</v>
      </c>
      <c r="F80" s="17">
        <v>25555</v>
      </c>
      <c r="G80" s="17">
        <v>3</v>
      </c>
      <c r="H80" s="18">
        <f t="shared" si="12"/>
        <v>-12131</v>
      </c>
      <c r="I80" s="79">
        <f t="shared" si="13"/>
        <v>-47.470162394834674</v>
      </c>
      <c r="J80" s="20">
        <f t="shared" si="14"/>
        <v>147664</v>
      </c>
      <c r="K80" s="17">
        <f t="shared" si="15"/>
        <v>76665</v>
      </c>
      <c r="L80" s="18">
        <f t="shared" si="16"/>
        <v>70999</v>
      </c>
      <c r="M80" s="21">
        <f t="shared" si="17"/>
        <v>92.609404552272878</v>
      </c>
    </row>
    <row r="81" spans="1:13" x14ac:dyDescent="0.25">
      <c r="A81" s="16" t="s">
        <v>103</v>
      </c>
      <c r="B81" s="16" t="s">
        <v>14</v>
      </c>
      <c r="C81" s="16" t="s">
        <v>30</v>
      </c>
      <c r="D81" s="78">
        <v>47316</v>
      </c>
      <c r="E81" s="89">
        <v>18</v>
      </c>
      <c r="F81" s="17">
        <v>52066</v>
      </c>
      <c r="G81" s="17">
        <v>17</v>
      </c>
      <c r="H81" s="18">
        <f t="shared" si="12"/>
        <v>-4750</v>
      </c>
      <c r="I81" s="79">
        <f t="shared" si="13"/>
        <v>-9.1230361464295324</v>
      </c>
      <c r="J81" s="20">
        <f t="shared" si="14"/>
        <v>851688</v>
      </c>
      <c r="K81" s="17">
        <f t="shared" si="15"/>
        <v>885122</v>
      </c>
      <c r="L81" s="18">
        <f t="shared" si="16"/>
        <v>-33434</v>
      </c>
      <c r="M81" s="21">
        <f t="shared" si="17"/>
        <v>-3.7773323903371514</v>
      </c>
    </row>
    <row r="82" spans="1:13" ht="15.75" thickBot="1" x14ac:dyDescent="0.3">
      <c r="A82" s="15" t="s">
        <v>132</v>
      </c>
      <c r="B82" s="16" t="s">
        <v>164</v>
      </c>
      <c r="C82" s="3" t="s">
        <v>30</v>
      </c>
      <c r="D82" s="78">
        <v>15050</v>
      </c>
      <c r="E82" s="89">
        <v>7</v>
      </c>
      <c r="F82" s="3">
        <v>23621</v>
      </c>
      <c r="G82" s="3">
        <v>2</v>
      </c>
      <c r="H82" s="18">
        <f t="shared" si="12"/>
        <v>-8571</v>
      </c>
      <c r="I82" s="79">
        <f t="shared" si="13"/>
        <v>-36.285508657550487</v>
      </c>
      <c r="J82" s="20">
        <f t="shared" si="14"/>
        <v>105350</v>
      </c>
      <c r="K82" s="17">
        <f t="shared" si="15"/>
        <v>47242</v>
      </c>
      <c r="L82" s="18">
        <f t="shared" si="16"/>
        <v>58108</v>
      </c>
      <c r="M82" s="21">
        <f t="shared" si="17"/>
        <v>123.00071969857331</v>
      </c>
    </row>
    <row r="83" spans="1:13" ht="15.75" thickBot="1" x14ac:dyDescent="0.3">
      <c r="A83" s="7"/>
      <c r="B83" s="2"/>
      <c r="C83" s="3"/>
      <c r="D83" s="113" t="s">
        <v>0</v>
      </c>
      <c r="E83" s="114"/>
      <c r="F83" s="114"/>
      <c r="G83" s="114"/>
      <c r="H83" s="114"/>
      <c r="I83" s="115"/>
      <c r="J83" s="116" t="s">
        <v>1</v>
      </c>
      <c r="K83" s="114"/>
      <c r="L83" s="114"/>
      <c r="M83" s="115"/>
    </row>
    <row r="84" spans="1:13" x14ac:dyDescent="0.25">
      <c r="A84" s="8" t="s">
        <v>2</v>
      </c>
      <c r="B84" s="9" t="s">
        <v>3</v>
      </c>
      <c r="C84" s="9" t="s">
        <v>4</v>
      </c>
      <c r="D84" s="87">
        <v>2013</v>
      </c>
      <c r="E84" s="88" t="s">
        <v>5</v>
      </c>
      <c r="F84" s="86">
        <v>2012</v>
      </c>
      <c r="G84" s="10" t="s">
        <v>5</v>
      </c>
      <c r="H84" s="11" t="s">
        <v>6</v>
      </c>
      <c r="I84" s="77" t="s">
        <v>7</v>
      </c>
      <c r="J84" s="12">
        <v>2013</v>
      </c>
      <c r="K84" s="12">
        <v>2012</v>
      </c>
      <c r="L84" s="13" t="s">
        <v>8</v>
      </c>
      <c r="M84" s="14" t="s">
        <v>9</v>
      </c>
    </row>
    <row r="85" spans="1:13" x14ac:dyDescent="0.25">
      <c r="A85" s="16" t="s">
        <v>104</v>
      </c>
      <c r="B85" s="16" t="s">
        <v>164</v>
      </c>
      <c r="C85" s="16" t="s">
        <v>30</v>
      </c>
      <c r="D85" s="78">
        <v>18343</v>
      </c>
      <c r="E85" s="89">
        <v>10</v>
      </c>
      <c r="F85" s="17">
        <v>20398</v>
      </c>
      <c r="G85" s="17">
        <v>7</v>
      </c>
      <c r="H85" s="18">
        <f t="shared" si="12"/>
        <v>-2055</v>
      </c>
      <c r="I85" s="79">
        <f t="shared" si="13"/>
        <v>-10.07451710952054</v>
      </c>
      <c r="J85" s="20">
        <f t="shared" si="14"/>
        <v>183430</v>
      </c>
      <c r="K85" s="17">
        <f t="shared" si="15"/>
        <v>142786</v>
      </c>
      <c r="L85" s="18">
        <f t="shared" si="16"/>
        <v>40644</v>
      </c>
      <c r="M85" s="21">
        <f t="shared" si="17"/>
        <v>28.464975557827799</v>
      </c>
    </row>
    <row r="86" spans="1:13" x14ac:dyDescent="0.25">
      <c r="A86" s="16" t="s">
        <v>105</v>
      </c>
      <c r="B86" s="2" t="s">
        <v>166</v>
      </c>
      <c r="C86" s="3" t="s">
        <v>61</v>
      </c>
      <c r="D86" s="78">
        <v>8278</v>
      </c>
      <c r="E86" s="89">
        <v>6</v>
      </c>
      <c r="F86" s="17">
        <v>8630</v>
      </c>
      <c r="G86" s="17">
        <v>6</v>
      </c>
      <c r="H86" s="18">
        <f t="shared" si="12"/>
        <v>-352</v>
      </c>
      <c r="I86" s="79">
        <f t="shared" si="13"/>
        <v>-4.0787949015063729</v>
      </c>
      <c r="J86" s="20">
        <f t="shared" si="14"/>
        <v>49668</v>
      </c>
      <c r="K86" s="17">
        <f t="shared" si="15"/>
        <v>51780</v>
      </c>
      <c r="L86" s="18">
        <f t="shared" si="16"/>
        <v>-2112</v>
      </c>
      <c r="M86" s="21">
        <f t="shared" si="17"/>
        <v>-4.0787949015063729</v>
      </c>
    </row>
    <row r="87" spans="1:13" x14ac:dyDescent="0.25">
      <c r="A87" s="16" t="s">
        <v>107</v>
      </c>
      <c r="B87" s="16" t="s">
        <v>167</v>
      </c>
      <c r="C87" s="16" t="s">
        <v>15</v>
      </c>
      <c r="D87" s="78">
        <v>31853</v>
      </c>
      <c r="E87" s="89">
        <v>14</v>
      </c>
      <c r="F87" s="17">
        <v>37005</v>
      </c>
      <c r="G87" s="17">
        <v>14</v>
      </c>
      <c r="H87" s="18">
        <f t="shared" si="12"/>
        <v>-5152</v>
      </c>
      <c r="I87" s="79">
        <f t="shared" si="13"/>
        <v>-13.922442913119848</v>
      </c>
      <c r="J87" s="20">
        <f t="shared" si="14"/>
        <v>445942</v>
      </c>
      <c r="K87" s="17">
        <f t="shared" si="15"/>
        <v>518070</v>
      </c>
      <c r="L87" s="18">
        <f t="shared" si="16"/>
        <v>-72128</v>
      </c>
      <c r="M87" s="21">
        <f t="shared" si="17"/>
        <v>-13.922442913119848</v>
      </c>
    </row>
    <row r="88" spans="1:13" x14ac:dyDescent="0.25">
      <c r="A88" s="16" t="s">
        <v>108</v>
      </c>
      <c r="B88" s="16" t="s">
        <v>37</v>
      </c>
      <c r="C88" s="3" t="s">
        <v>109</v>
      </c>
      <c r="D88" s="78">
        <v>12500</v>
      </c>
      <c r="E88" s="89">
        <v>50</v>
      </c>
      <c r="F88" s="17">
        <v>13694</v>
      </c>
      <c r="G88" s="17">
        <v>46</v>
      </c>
      <c r="H88" s="18">
        <f t="shared" si="12"/>
        <v>-1194</v>
      </c>
      <c r="I88" s="79">
        <f t="shared" si="13"/>
        <v>-8.7191470717102373</v>
      </c>
      <c r="J88" s="20">
        <f t="shared" si="14"/>
        <v>625000</v>
      </c>
      <c r="K88" s="17">
        <f t="shared" si="15"/>
        <v>629924</v>
      </c>
      <c r="L88" s="18">
        <f t="shared" si="16"/>
        <v>-4924</v>
      </c>
      <c r="M88" s="21">
        <f t="shared" si="17"/>
        <v>-0.78168159968504136</v>
      </c>
    </row>
    <row r="89" spans="1:13" x14ac:dyDescent="0.25">
      <c r="A89" s="16" t="s">
        <v>110</v>
      </c>
      <c r="B89" s="16" t="s">
        <v>165</v>
      </c>
      <c r="C89" s="16" t="s">
        <v>61</v>
      </c>
      <c r="D89" s="78">
        <v>9095</v>
      </c>
      <c r="E89" s="89">
        <v>7</v>
      </c>
      <c r="F89" s="17">
        <v>9332</v>
      </c>
      <c r="G89" s="17">
        <v>6</v>
      </c>
      <c r="H89" s="18">
        <f t="shared" si="12"/>
        <v>-237</v>
      </c>
      <c r="I89" s="79">
        <f t="shared" si="13"/>
        <v>-2.5396485212173165</v>
      </c>
      <c r="J89" s="20">
        <f t="shared" si="14"/>
        <v>63665</v>
      </c>
      <c r="K89" s="17">
        <f t="shared" si="15"/>
        <v>55992</v>
      </c>
      <c r="L89" s="18">
        <f t="shared" si="16"/>
        <v>7673</v>
      </c>
      <c r="M89" s="21">
        <f t="shared" si="17"/>
        <v>13.703743391913131</v>
      </c>
    </row>
    <row r="90" spans="1:13" x14ac:dyDescent="0.25">
      <c r="A90" s="16" t="s">
        <v>111</v>
      </c>
      <c r="B90" s="16" t="s">
        <v>166</v>
      </c>
      <c r="C90" s="17" t="s">
        <v>112</v>
      </c>
      <c r="D90" s="78">
        <v>9504</v>
      </c>
      <c r="E90" s="89">
        <v>7</v>
      </c>
      <c r="F90" s="17">
        <v>9761</v>
      </c>
      <c r="G90" s="17">
        <v>7</v>
      </c>
      <c r="H90" s="18">
        <f t="shared" si="12"/>
        <v>-257</v>
      </c>
      <c r="I90" s="79">
        <f t="shared" si="13"/>
        <v>-2.6329269542055118</v>
      </c>
      <c r="J90" s="20">
        <f t="shared" si="14"/>
        <v>66528</v>
      </c>
      <c r="K90" s="17">
        <f t="shared" si="15"/>
        <v>68327</v>
      </c>
      <c r="L90" s="18">
        <f t="shared" si="16"/>
        <v>-1799</v>
      </c>
      <c r="M90" s="21">
        <f t="shared" si="17"/>
        <v>-2.6329269542055118</v>
      </c>
    </row>
    <row r="91" spans="1:13" x14ac:dyDescent="0.25">
      <c r="A91" s="16" t="s">
        <v>113</v>
      </c>
      <c r="B91" s="16" t="s">
        <v>29</v>
      </c>
      <c r="C91" s="16" t="s">
        <v>15</v>
      </c>
      <c r="D91" s="78">
        <v>36182</v>
      </c>
      <c r="E91" s="89">
        <v>8</v>
      </c>
      <c r="F91" s="17">
        <v>40769</v>
      </c>
      <c r="G91" s="17">
        <v>8</v>
      </c>
      <c r="H91" s="18">
        <f t="shared" si="12"/>
        <v>-4587</v>
      </c>
      <c r="I91" s="79">
        <f t="shared" si="13"/>
        <v>-11.251195761485443</v>
      </c>
      <c r="J91" s="20">
        <f t="shared" si="14"/>
        <v>289456</v>
      </c>
      <c r="K91" s="17">
        <f t="shared" si="15"/>
        <v>326152</v>
      </c>
      <c r="L91" s="18">
        <f t="shared" si="16"/>
        <v>-36696</v>
      </c>
      <c r="M91" s="21">
        <f t="shared" si="17"/>
        <v>-11.251195761485443</v>
      </c>
    </row>
    <row r="92" spans="1:13" x14ac:dyDescent="0.25">
      <c r="A92" s="16" t="s">
        <v>114</v>
      </c>
      <c r="B92" s="16" t="s">
        <v>166</v>
      </c>
      <c r="C92" s="16" t="s">
        <v>27</v>
      </c>
      <c r="D92" s="78">
        <v>2651</v>
      </c>
      <c r="E92" s="89">
        <v>6</v>
      </c>
      <c r="F92" s="17">
        <v>2854</v>
      </c>
      <c r="G92" s="17">
        <v>6</v>
      </c>
      <c r="H92" s="18">
        <f t="shared" si="12"/>
        <v>-203</v>
      </c>
      <c r="I92" s="79">
        <f t="shared" si="13"/>
        <v>-7.1128241065171691</v>
      </c>
      <c r="J92" s="20">
        <f t="shared" si="14"/>
        <v>15906</v>
      </c>
      <c r="K92" s="17">
        <f t="shared" si="15"/>
        <v>17124</v>
      </c>
      <c r="L92" s="18">
        <f t="shared" si="16"/>
        <v>-1218</v>
      </c>
      <c r="M92" s="21">
        <f t="shared" si="17"/>
        <v>-7.1128241065171691</v>
      </c>
    </row>
    <row r="93" spans="1:13" x14ac:dyDescent="0.25">
      <c r="A93" s="15" t="s">
        <v>116</v>
      </c>
      <c r="B93" s="16" t="s">
        <v>57</v>
      </c>
      <c r="C93" s="16" t="s">
        <v>16</v>
      </c>
      <c r="D93" s="78">
        <v>60733</v>
      </c>
      <c r="E93" s="89">
        <v>50</v>
      </c>
      <c r="F93" s="17">
        <v>68716</v>
      </c>
      <c r="G93" s="17">
        <v>50</v>
      </c>
      <c r="H93" s="18">
        <f t="shared" si="12"/>
        <v>-7983</v>
      </c>
      <c r="I93" s="79">
        <f t="shared" si="13"/>
        <v>-11.617381686943361</v>
      </c>
      <c r="J93" s="20">
        <f t="shared" si="14"/>
        <v>3036650</v>
      </c>
      <c r="K93" s="17">
        <f t="shared" si="15"/>
        <v>3435800</v>
      </c>
      <c r="L93" s="18">
        <f t="shared" si="16"/>
        <v>-399150</v>
      </c>
      <c r="M93" s="21">
        <f t="shared" si="17"/>
        <v>-11.617381686943361</v>
      </c>
    </row>
    <row r="94" spans="1:13" x14ac:dyDescent="0.25">
      <c r="A94" s="16" t="s">
        <v>117</v>
      </c>
      <c r="B94" s="16" t="s">
        <v>21</v>
      </c>
      <c r="C94" s="16" t="s">
        <v>16</v>
      </c>
      <c r="D94" s="78">
        <v>4893</v>
      </c>
      <c r="E94" s="89">
        <v>6</v>
      </c>
      <c r="F94" s="17">
        <v>5511</v>
      </c>
      <c r="G94" s="17">
        <v>7</v>
      </c>
      <c r="H94" s="18">
        <f t="shared" si="12"/>
        <v>-618</v>
      </c>
      <c r="I94" s="79">
        <f t="shared" si="13"/>
        <v>-11.213935764833968</v>
      </c>
      <c r="J94" s="20">
        <f t="shared" si="14"/>
        <v>29358</v>
      </c>
      <c r="K94" s="17">
        <f t="shared" si="15"/>
        <v>38577</v>
      </c>
      <c r="L94" s="18">
        <f t="shared" si="16"/>
        <v>-9219</v>
      </c>
      <c r="M94" s="21">
        <f t="shared" si="17"/>
        <v>-23.897659227000545</v>
      </c>
    </row>
    <row r="95" spans="1:13" x14ac:dyDescent="0.25">
      <c r="A95" s="16" t="s">
        <v>118</v>
      </c>
      <c r="B95" s="91" t="s">
        <v>159</v>
      </c>
      <c r="C95" s="3" t="s">
        <v>44</v>
      </c>
      <c r="D95" s="78">
        <v>84670</v>
      </c>
      <c r="E95" s="89">
        <v>12</v>
      </c>
      <c r="F95" s="17">
        <v>87433</v>
      </c>
      <c r="G95" s="17">
        <v>11</v>
      </c>
      <c r="H95" s="18">
        <f t="shared" si="12"/>
        <v>-2763</v>
      </c>
      <c r="I95" s="79">
        <f t="shared" si="13"/>
        <v>-3.1601340454976952</v>
      </c>
      <c r="J95" s="20">
        <f t="shared" si="14"/>
        <v>1016040</v>
      </c>
      <c r="K95" s="17">
        <f t="shared" si="15"/>
        <v>961763</v>
      </c>
      <c r="L95" s="18">
        <f t="shared" si="16"/>
        <v>54277</v>
      </c>
      <c r="M95" s="21">
        <f t="shared" si="17"/>
        <v>5.6434901321843327</v>
      </c>
    </row>
    <row r="96" spans="1:13" x14ac:dyDescent="0.25">
      <c r="A96" s="16" t="s">
        <v>115</v>
      </c>
      <c r="B96" s="16" t="s">
        <v>165</v>
      </c>
      <c r="C96" s="16" t="s">
        <v>16</v>
      </c>
      <c r="D96" s="78">
        <v>32390</v>
      </c>
      <c r="E96" s="89">
        <v>12</v>
      </c>
      <c r="F96" s="17">
        <v>34473</v>
      </c>
      <c r="G96" s="17">
        <v>12</v>
      </c>
      <c r="H96" s="18">
        <f t="shared" si="12"/>
        <v>-2083</v>
      </c>
      <c r="I96" s="79">
        <f t="shared" si="13"/>
        <v>-6.0424100020305742</v>
      </c>
      <c r="J96" s="20">
        <f t="shared" si="14"/>
        <v>388680</v>
      </c>
      <c r="K96" s="17">
        <f t="shared" si="15"/>
        <v>413676</v>
      </c>
      <c r="L96" s="18">
        <f t="shared" si="16"/>
        <v>-24996</v>
      </c>
      <c r="M96" s="21">
        <f t="shared" si="17"/>
        <v>-6.0424100020305742</v>
      </c>
    </row>
    <row r="97" spans="1:13" ht="15.75" thickBot="1" x14ac:dyDescent="0.3">
      <c r="A97" s="22" t="s">
        <v>120</v>
      </c>
      <c r="B97" s="23"/>
      <c r="C97" s="24" t="s">
        <v>121</v>
      </c>
      <c r="D97" s="80">
        <f>SUM(D8:D96)</f>
        <v>2479196</v>
      </c>
      <c r="E97" s="90"/>
      <c r="F97" s="81">
        <f>SUM(F8:F96)</f>
        <v>2669116</v>
      </c>
      <c r="G97" s="81"/>
      <c r="H97" s="82">
        <f>SUM(H8:H96)</f>
        <v>-189922</v>
      </c>
      <c r="I97" s="92">
        <f>H97/F97</f>
        <v>-7.1155393770821501E-2</v>
      </c>
      <c r="J97" s="26">
        <f>SUM(J8:J96)</f>
        <v>61776342</v>
      </c>
      <c r="K97" s="24">
        <f>SUM(K8:K96)</f>
        <v>66235305</v>
      </c>
      <c r="L97" s="27">
        <f>SUM(L8:L96)</f>
        <v>-4458965</v>
      </c>
      <c r="M97" s="93">
        <f>L97/K97</f>
        <v>-6.7320064427875734E-2</v>
      </c>
    </row>
    <row r="99" spans="1:13" x14ac:dyDescent="0.25">
      <c r="A99" s="8" t="s">
        <v>161</v>
      </c>
      <c r="B99" s="9" t="s">
        <v>3</v>
      </c>
      <c r="C99" s="9" t="s">
        <v>4</v>
      </c>
      <c r="D99" s="29">
        <v>2013</v>
      </c>
      <c r="E99" s="30" t="s">
        <v>5</v>
      </c>
      <c r="F99" s="29">
        <v>2012</v>
      </c>
      <c r="G99" s="30" t="s">
        <v>5</v>
      </c>
      <c r="H99" s="31" t="s">
        <v>122</v>
      </c>
      <c r="I99" s="32" t="s">
        <v>123</v>
      </c>
      <c r="J99" s="33"/>
      <c r="K99" s="34"/>
      <c r="L99" s="35" t="s">
        <v>122</v>
      </c>
      <c r="M99" s="36" t="s">
        <v>123</v>
      </c>
    </row>
    <row r="100" spans="1:13" x14ac:dyDescent="0.25">
      <c r="A100" s="15" t="s">
        <v>170</v>
      </c>
      <c r="B100" s="16" t="s">
        <v>164</v>
      </c>
      <c r="C100" s="17" t="s">
        <v>15</v>
      </c>
      <c r="D100" s="17">
        <v>16730</v>
      </c>
      <c r="E100" s="17">
        <v>4</v>
      </c>
      <c r="F100" s="17"/>
      <c r="G100" s="17"/>
      <c r="H100" s="18">
        <f>D100-F100</f>
        <v>16730</v>
      </c>
      <c r="I100" s="19"/>
      <c r="J100" s="20">
        <f>D100*E100</f>
        <v>66920</v>
      </c>
      <c r="K100" s="17"/>
      <c r="L100" s="18"/>
      <c r="M100" s="19"/>
    </row>
    <row r="101" spans="1:13" x14ac:dyDescent="0.25">
      <c r="A101" s="15" t="s">
        <v>171</v>
      </c>
      <c r="B101" s="16" t="s">
        <v>169</v>
      </c>
      <c r="C101" s="17" t="s">
        <v>15</v>
      </c>
      <c r="D101" s="17">
        <v>5854</v>
      </c>
      <c r="E101" s="17">
        <v>4</v>
      </c>
      <c r="F101" s="17"/>
      <c r="G101" s="17"/>
      <c r="H101" s="18">
        <f t="shared" ref="H101:H103" si="18">D101-F101</f>
        <v>5854</v>
      </c>
      <c r="I101" s="19"/>
      <c r="J101" s="20">
        <f t="shared" ref="J101:J103" si="19">D101*E101</f>
        <v>23416</v>
      </c>
      <c r="K101" s="17"/>
      <c r="L101" s="18"/>
      <c r="M101" s="19"/>
    </row>
    <row r="102" spans="1:13" x14ac:dyDescent="0.25">
      <c r="A102" s="15" t="s">
        <v>172</v>
      </c>
      <c r="B102" s="16" t="s">
        <v>166</v>
      </c>
      <c r="C102" s="17" t="s">
        <v>27</v>
      </c>
      <c r="D102" s="17">
        <v>7824</v>
      </c>
      <c r="E102" s="17">
        <v>6</v>
      </c>
      <c r="F102" s="17"/>
      <c r="G102" s="17"/>
      <c r="H102" s="18">
        <f t="shared" si="18"/>
        <v>7824</v>
      </c>
      <c r="I102" s="19"/>
      <c r="J102" s="20">
        <f t="shared" si="19"/>
        <v>46944</v>
      </c>
      <c r="K102" s="17"/>
      <c r="L102" s="18"/>
      <c r="M102" s="19"/>
    </row>
    <row r="103" spans="1:13" x14ac:dyDescent="0.25">
      <c r="A103" s="59" t="s">
        <v>173</v>
      </c>
      <c r="B103" t="s">
        <v>166</v>
      </c>
      <c r="C103" s="20" t="s">
        <v>162</v>
      </c>
      <c r="D103" s="20">
        <v>8876</v>
      </c>
      <c r="E103" s="20">
        <v>10</v>
      </c>
      <c r="F103" s="17"/>
      <c r="G103" s="17"/>
      <c r="H103" s="18">
        <f t="shared" si="18"/>
        <v>8876</v>
      </c>
      <c r="I103" s="19"/>
      <c r="J103" s="20">
        <f t="shared" si="19"/>
        <v>88760</v>
      </c>
      <c r="K103" s="17"/>
      <c r="L103" s="18"/>
      <c r="M103" s="19"/>
    </row>
    <row r="104" spans="1:13" x14ac:dyDescent="0.25">
      <c r="F104" s="3"/>
      <c r="G104" s="3"/>
      <c r="H104" s="18"/>
      <c r="I104" s="5"/>
      <c r="J104" s="20"/>
      <c r="K104" s="3"/>
      <c r="L104" s="6"/>
      <c r="M104" s="37"/>
    </row>
    <row r="105" spans="1:13" x14ac:dyDescent="0.25">
      <c r="A105" s="38" t="s">
        <v>133</v>
      </c>
      <c r="B105" s="39"/>
      <c r="C105" s="40"/>
      <c r="D105" s="40">
        <f>SUM(D100:D104)</f>
        <v>39284</v>
      </c>
      <c r="E105" s="40"/>
      <c r="F105" s="40"/>
      <c r="G105" s="40"/>
      <c r="H105" s="40">
        <f>SUM(H100:H104)</f>
        <v>39284</v>
      </c>
      <c r="I105" s="95" t="s">
        <v>123</v>
      </c>
      <c r="J105" s="41">
        <f>SUM(J100:J104)</f>
        <v>226040</v>
      </c>
      <c r="K105" s="42"/>
      <c r="L105" s="43">
        <f t="shared" ref="L105" si="20">J105-K105</f>
        <v>226040</v>
      </c>
      <c r="M105" s="94" t="s">
        <v>123</v>
      </c>
    </row>
    <row r="107" spans="1:13" x14ac:dyDescent="0.25">
      <c r="A107" s="44" t="s">
        <v>134</v>
      </c>
      <c r="B107" s="44"/>
      <c r="C107" s="45"/>
      <c r="D107" s="45">
        <f>D97+D105</f>
        <v>2518480</v>
      </c>
      <c r="E107" s="45"/>
      <c r="F107" s="45">
        <f>F105+F97</f>
        <v>2669116</v>
      </c>
      <c r="G107" s="45"/>
      <c r="H107" s="46">
        <f>D107-F107</f>
        <v>-150636</v>
      </c>
      <c r="I107" s="47">
        <f t="shared" ref="I107" si="21">IF(F107=0,0,H107*100/F107)</f>
        <v>-5.6436662925103294</v>
      </c>
      <c r="J107" s="48">
        <f>J97+J105</f>
        <v>62002382</v>
      </c>
      <c r="K107" s="45">
        <f>K97+K105</f>
        <v>66235305</v>
      </c>
      <c r="L107" s="46">
        <f t="shared" ref="L107" si="22">J107-K107</f>
        <v>-4232923</v>
      </c>
      <c r="M107" s="49">
        <f>IF(J107=0,0,L107*100/K107)</f>
        <v>-6.3907352732806171</v>
      </c>
    </row>
    <row r="109" spans="1:13" x14ac:dyDescent="0.25">
      <c r="A109" s="8" t="s">
        <v>160</v>
      </c>
      <c r="B109" s="9" t="s">
        <v>3</v>
      </c>
      <c r="C109" s="9" t="s">
        <v>4</v>
      </c>
      <c r="D109" s="84">
        <v>2013</v>
      </c>
      <c r="E109" s="85" t="s">
        <v>5</v>
      </c>
      <c r="F109" s="29">
        <v>2012</v>
      </c>
      <c r="G109" s="30" t="s">
        <v>5</v>
      </c>
      <c r="H109" s="31" t="s">
        <v>122</v>
      </c>
      <c r="I109" s="32" t="s">
        <v>123</v>
      </c>
      <c r="J109" s="33">
        <f>$J$3</f>
        <v>0</v>
      </c>
      <c r="K109" s="34">
        <f>$K$3</f>
        <v>0</v>
      </c>
      <c r="L109" s="35" t="s">
        <v>122</v>
      </c>
      <c r="M109" s="50" t="s">
        <v>123</v>
      </c>
    </row>
    <row r="110" spans="1:13" x14ac:dyDescent="0.25">
      <c r="A110" s="15" t="s">
        <v>36</v>
      </c>
      <c r="B110" s="16" t="s">
        <v>37</v>
      </c>
      <c r="C110" s="16" t="s">
        <v>16</v>
      </c>
      <c r="D110" s="78"/>
      <c r="E110" s="89"/>
      <c r="F110" s="17">
        <v>15685</v>
      </c>
      <c r="G110" s="17">
        <v>10</v>
      </c>
      <c r="H110" s="18">
        <f t="shared" ref="H110:H119" si="23">D110-F110</f>
        <v>-15685</v>
      </c>
      <c r="I110" s="79">
        <f t="shared" ref="I110:I119" si="24">IF(F110=0,0,H110*100/F110)</f>
        <v>-100</v>
      </c>
      <c r="J110" s="20">
        <f>D110*E110</f>
        <v>0</v>
      </c>
      <c r="K110" s="17">
        <f t="shared" ref="K110:K119" si="25">F110*G110</f>
        <v>156850</v>
      </c>
      <c r="L110" s="18">
        <f t="shared" ref="L110:L119" si="26">J110-K110</f>
        <v>-156850</v>
      </c>
      <c r="M110" s="21">
        <f t="shared" ref="M110:M119" si="27">IF(J110=0,0,L110*100/K110)</f>
        <v>0</v>
      </c>
    </row>
    <row r="111" spans="1:13" x14ac:dyDescent="0.25">
      <c r="A111" s="16" t="s">
        <v>174</v>
      </c>
      <c r="B111" s="83" t="s">
        <v>159</v>
      </c>
      <c r="C111" s="16" t="s">
        <v>16</v>
      </c>
      <c r="D111" s="78"/>
      <c r="E111" s="89"/>
      <c r="F111" s="17">
        <v>18291</v>
      </c>
      <c r="G111" s="17">
        <v>19</v>
      </c>
      <c r="H111" s="18">
        <f t="shared" si="23"/>
        <v>-18291</v>
      </c>
      <c r="I111" s="79">
        <f t="shared" si="24"/>
        <v>-100</v>
      </c>
      <c r="J111" s="20"/>
      <c r="K111" s="17">
        <f t="shared" si="25"/>
        <v>347529</v>
      </c>
      <c r="L111" s="18">
        <f t="shared" si="26"/>
        <v>-347529</v>
      </c>
      <c r="M111" s="21">
        <f t="shared" si="27"/>
        <v>0</v>
      </c>
    </row>
    <row r="112" spans="1:13" x14ac:dyDescent="0.25">
      <c r="A112" s="15" t="s">
        <v>65</v>
      </c>
      <c r="B112" s="16" t="s">
        <v>59</v>
      </c>
      <c r="C112" s="16" t="s">
        <v>16</v>
      </c>
      <c r="D112" s="78"/>
      <c r="E112" s="89"/>
      <c r="F112" s="17">
        <v>6060</v>
      </c>
      <c r="G112" s="17">
        <v>6</v>
      </c>
      <c r="H112" s="18">
        <f t="shared" si="23"/>
        <v>-6060</v>
      </c>
      <c r="I112" s="79">
        <f t="shared" si="24"/>
        <v>-100</v>
      </c>
      <c r="J112" s="20">
        <f t="shared" ref="J112:J119" si="28">D112*E112</f>
        <v>0</v>
      </c>
      <c r="K112" s="17">
        <f t="shared" si="25"/>
        <v>36360</v>
      </c>
      <c r="L112" s="18">
        <f t="shared" si="26"/>
        <v>-36360</v>
      </c>
      <c r="M112" s="21">
        <f t="shared" si="27"/>
        <v>0</v>
      </c>
    </row>
    <row r="113" spans="1:13" x14ac:dyDescent="0.25">
      <c r="A113" s="15" t="s">
        <v>70</v>
      </c>
      <c r="B113" s="16" t="s">
        <v>18</v>
      </c>
      <c r="C113" s="16" t="s">
        <v>27</v>
      </c>
      <c r="D113" s="78"/>
      <c r="E113" s="89"/>
      <c r="F113" s="17">
        <v>4818</v>
      </c>
      <c r="G113" s="17">
        <v>7</v>
      </c>
      <c r="H113" s="18">
        <f t="shared" si="23"/>
        <v>-4818</v>
      </c>
      <c r="I113" s="79">
        <f t="shared" si="24"/>
        <v>-100</v>
      </c>
      <c r="J113" s="20">
        <f t="shared" si="28"/>
        <v>0</v>
      </c>
      <c r="K113" s="17">
        <f t="shared" si="25"/>
        <v>33726</v>
      </c>
      <c r="L113" s="18">
        <f t="shared" si="26"/>
        <v>-33726</v>
      </c>
      <c r="M113" s="21">
        <f t="shared" si="27"/>
        <v>0</v>
      </c>
    </row>
    <row r="114" spans="1:13" x14ac:dyDescent="0.25">
      <c r="A114" s="15" t="s">
        <v>119</v>
      </c>
      <c r="B114" s="16" t="s">
        <v>167</v>
      </c>
      <c r="C114" s="16" t="s">
        <v>30</v>
      </c>
      <c r="D114" s="78"/>
      <c r="E114" s="89"/>
      <c r="F114" s="17">
        <v>22564</v>
      </c>
      <c r="G114" s="17">
        <v>12</v>
      </c>
      <c r="H114" s="18">
        <f t="shared" si="23"/>
        <v>-22564</v>
      </c>
      <c r="I114" s="79">
        <f t="shared" si="24"/>
        <v>-100</v>
      </c>
      <c r="J114" s="20"/>
      <c r="K114" s="17">
        <f>F114*G114</f>
        <v>270768</v>
      </c>
      <c r="L114" s="18">
        <f>J114-K114</f>
        <v>-270768</v>
      </c>
      <c r="M114" s="21">
        <f>IF(J114=0,0,L114*100/K114)</f>
        <v>0</v>
      </c>
    </row>
    <row r="115" spans="1:13" x14ac:dyDescent="0.25">
      <c r="A115" s="15" t="s">
        <v>43</v>
      </c>
      <c r="B115" s="16" t="s">
        <v>14</v>
      </c>
      <c r="C115" s="16" t="s">
        <v>44</v>
      </c>
      <c r="D115" s="78"/>
      <c r="E115" s="89"/>
      <c r="F115" s="17">
        <v>9724</v>
      </c>
      <c r="G115" s="17">
        <v>8</v>
      </c>
      <c r="H115" s="18">
        <f t="shared" si="23"/>
        <v>-9724</v>
      </c>
      <c r="I115" s="79">
        <f t="shared" si="24"/>
        <v>-100</v>
      </c>
      <c r="J115" s="20">
        <f t="shared" si="28"/>
        <v>0</v>
      </c>
      <c r="K115" s="17">
        <f t="shared" si="25"/>
        <v>77792</v>
      </c>
      <c r="L115" s="18">
        <f t="shared" si="26"/>
        <v>-77792</v>
      </c>
      <c r="M115" s="21">
        <f t="shared" si="27"/>
        <v>0</v>
      </c>
    </row>
    <row r="116" spans="1:13" x14ac:dyDescent="0.25">
      <c r="A116" s="15" t="s">
        <v>38</v>
      </c>
      <c r="B116" s="16" t="s">
        <v>14</v>
      </c>
      <c r="C116" s="16" t="s">
        <v>15</v>
      </c>
      <c r="D116" s="78"/>
      <c r="E116" s="89"/>
      <c r="F116" s="17">
        <v>17872</v>
      </c>
      <c r="G116" s="17">
        <v>12</v>
      </c>
      <c r="H116" s="18">
        <f t="shared" si="23"/>
        <v>-17872</v>
      </c>
      <c r="I116" s="79">
        <f t="shared" si="24"/>
        <v>-100</v>
      </c>
      <c r="J116" s="20">
        <f t="shared" si="28"/>
        <v>0</v>
      </c>
      <c r="K116" s="17">
        <f t="shared" si="25"/>
        <v>214464</v>
      </c>
      <c r="L116" s="18">
        <f t="shared" si="26"/>
        <v>-214464</v>
      </c>
      <c r="M116" s="21">
        <f t="shared" si="27"/>
        <v>0</v>
      </c>
    </row>
    <row r="117" spans="1:13" x14ac:dyDescent="0.25">
      <c r="A117" s="15" t="s">
        <v>40</v>
      </c>
      <c r="B117" s="16" t="s">
        <v>37</v>
      </c>
      <c r="C117" s="17" t="s">
        <v>15</v>
      </c>
      <c r="D117" s="78"/>
      <c r="E117" s="89"/>
      <c r="F117" s="17">
        <v>12929</v>
      </c>
      <c r="G117" s="17">
        <v>11</v>
      </c>
      <c r="H117" s="18">
        <f t="shared" si="23"/>
        <v>-12929</v>
      </c>
      <c r="I117" s="79">
        <f t="shared" si="24"/>
        <v>-100</v>
      </c>
      <c r="J117" s="20">
        <f t="shared" si="28"/>
        <v>0</v>
      </c>
      <c r="K117" s="17">
        <f t="shared" si="25"/>
        <v>142219</v>
      </c>
      <c r="L117" s="18">
        <f t="shared" si="26"/>
        <v>-142219</v>
      </c>
      <c r="M117" s="21">
        <f t="shared" si="27"/>
        <v>0</v>
      </c>
    </row>
    <row r="118" spans="1:13" x14ac:dyDescent="0.25">
      <c r="A118" s="15" t="s">
        <v>63</v>
      </c>
      <c r="B118" s="2" t="s">
        <v>21</v>
      </c>
      <c r="C118" s="3" t="s">
        <v>15</v>
      </c>
      <c r="D118" s="78"/>
      <c r="E118" s="89"/>
      <c r="F118" s="17">
        <v>12763</v>
      </c>
      <c r="G118" s="17">
        <v>12</v>
      </c>
      <c r="H118" s="18">
        <f t="shared" si="23"/>
        <v>-12763</v>
      </c>
      <c r="I118" s="79">
        <f t="shared" si="24"/>
        <v>-100</v>
      </c>
      <c r="J118" s="20">
        <f t="shared" si="28"/>
        <v>0</v>
      </c>
      <c r="K118" s="17">
        <f t="shared" si="25"/>
        <v>153156</v>
      </c>
      <c r="L118" s="18">
        <f t="shared" si="26"/>
        <v>-153156</v>
      </c>
      <c r="M118" s="21">
        <f t="shared" si="27"/>
        <v>0</v>
      </c>
    </row>
    <row r="119" spans="1:13" ht="15.75" thickBot="1" x14ac:dyDescent="0.3">
      <c r="A119" s="96" t="s">
        <v>106</v>
      </c>
      <c r="B119" s="96" t="s">
        <v>81</v>
      </c>
      <c r="C119" s="97" t="s">
        <v>15</v>
      </c>
      <c r="D119" s="98"/>
      <c r="E119" s="99"/>
      <c r="F119" s="97">
        <v>5199</v>
      </c>
      <c r="G119" s="97">
        <v>6</v>
      </c>
      <c r="H119" s="100">
        <f t="shared" si="23"/>
        <v>-5199</v>
      </c>
      <c r="I119" s="101">
        <f t="shared" si="24"/>
        <v>-100</v>
      </c>
      <c r="J119" s="102">
        <f t="shared" si="28"/>
        <v>0</v>
      </c>
      <c r="K119" s="97">
        <f t="shared" si="25"/>
        <v>31194</v>
      </c>
      <c r="L119" s="100">
        <f t="shared" si="26"/>
        <v>-31194</v>
      </c>
      <c r="M119" s="103">
        <f t="shared" si="27"/>
        <v>0</v>
      </c>
    </row>
    <row r="120" spans="1:13" x14ac:dyDescent="0.25">
      <c r="A120" s="22" t="s">
        <v>135</v>
      </c>
      <c r="B120" s="23"/>
      <c r="C120" s="24"/>
      <c r="D120" s="24">
        <f>SUM(D110:D119)</f>
        <v>0</v>
      </c>
      <c r="E120" s="24"/>
      <c r="F120" s="24">
        <f>SUM(F110:F119)</f>
        <v>125905</v>
      </c>
      <c r="G120" s="24"/>
      <c r="H120" s="27">
        <f>SUM(H110:H119)</f>
        <v>-125905</v>
      </c>
      <c r="I120" s="25"/>
      <c r="J120" s="26"/>
      <c r="K120" s="24">
        <f>SUM(K110:K119)</f>
        <v>1464058</v>
      </c>
      <c r="L120" s="51">
        <f t="shared" ref="L120" si="29">J120-K120</f>
        <v>-1464058</v>
      </c>
      <c r="M120" s="28"/>
    </row>
    <row r="122" spans="1:13" x14ac:dyDescent="0.25">
      <c r="A122" s="44" t="s">
        <v>136</v>
      </c>
      <c r="B122" s="44"/>
      <c r="C122" s="45"/>
      <c r="D122" s="45">
        <f>D107+D120</f>
        <v>2518480</v>
      </c>
      <c r="E122" s="45"/>
      <c r="F122" s="45">
        <f>F107+F120</f>
        <v>2795021</v>
      </c>
      <c r="G122" s="45"/>
      <c r="H122" s="46">
        <f>D122-F122</f>
        <v>-276541</v>
      </c>
      <c r="I122" s="47">
        <f t="shared" ref="I122" si="30">IF(F122=0,0,H122*100/F122)</f>
        <v>-9.8940580410665966</v>
      </c>
      <c r="J122" s="45">
        <f>J107+J120</f>
        <v>62002382</v>
      </c>
      <c r="K122" s="45">
        <f>K107+K120</f>
        <v>67699363</v>
      </c>
      <c r="L122" s="46">
        <f>L107+L120</f>
        <v>-5696981</v>
      </c>
      <c r="M122" s="49">
        <f>IF(J122=0,0,L122*100/K122)</f>
        <v>-8.4151175838980929</v>
      </c>
    </row>
    <row r="124" spans="1:13" x14ac:dyDescent="0.25">
      <c r="B124" s="52" t="s">
        <v>15</v>
      </c>
      <c r="C124" s="53" t="s">
        <v>137</v>
      </c>
      <c r="D124" s="53"/>
      <c r="E124" s="54"/>
      <c r="F124" s="55" t="s">
        <v>61</v>
      </c>
      <c r="G124" s="56" t="s">
        <v>138</v>
      </c>
      <c r="H124" s="57"/>
    </row>
    <row r="125" spans="1:13" x14ac:dyDescent="0.25">
      <c r="B125" s="58" t="s">
        <v>139</v>
      </c>
      <c r="C125" s="59" t="s">
        <v>140</v>
      </c>
      <c r="D125" s="59"/>
      <c r="E125" s="17"/>
      <c r="F125" s="20" t="s">
        <v>44</v>
      </c>
      <c r="G125" s="60" t="s">
        <v>141</v>
      </c>
      <c r="H125" s="61"/>
    </row>
    <row r="126" spans="1:13" x14ac:dyDescent="0.25">
      <c r="B126" s="58" t="s">
        <v>30</v>
      </c>
      <c r="C126" s="59" t="s">
        <v>142</v>
      </c>
      <c r="D126" s="59"/>
      <c r="E126" s="17"/>
      <c r="F126" s="20" t="s">
        <v>109</v>
      </c>
      <c r="G126" s="62" t="s">
        <v>143</v>
      </c>
      <c r="H126" s="21"/>
    </row>
    <row r="127" spans="1:13" x14ac:dyDescent="0.25">
      <c r="B127" s="58" t="s">
        <v>12</v>
      </c>
      <c r="C127" s="59" t="s">
        <v>144</v>
      </c>
      <c r="D127" s="59"/>
      <c r="E127" s="17"/>
      <c r="F127" s="20" t="s">
        <v>42</v>
      </c>
      <c r="G127" s="62" t="s">
        <v>145</v>
      </c>
      <c r="H127" s="61"/>
    </row>
    <row r="128" spans="1:13" x14ac:dyDescent="0.25">
      <c r="B128" s="58" t="s">
        <v>67</v>
      </c>
      <c r="C128" s="59" t="s">
        <v>146</v>
      </c>
      <c r="D128" s="59"/>
      <c r="E128" s="37"/>
      <c r="F128" s="20" t="s">
        <v>27</v>
      </c>
      <c r="G128" s="63" t="s">
        <v>147</v>
      </c>
      <c r="H128" s="61"/>
    </row>
    <row r="129" spans="2:8" x14ac:dyDescent="0.25">
      <c r="B129" s="58" t="s">
        <v>50</v>
      </c>
      <c r="C129" s="59" t="s">
        <v>49</v>
      </c>
      <c r="D129" s="59"/>
      <c r="E129" s="37"/>
      <c r="F129" s="17" t="s">
        <v>88</v>
      </c>
      <c r="G129" s="64" t="s">
        <v>148</v>
      </c>
      <c r="H129" s="61"/>
    </row>
    <row r="130" spans="2:8" x14ac:dyDescent="0.25">
      <c r="B130" s="58" t="s">
        <v>16</v>
      </c>
      <c r="C130" s="59" t="s">
        <v>149</v>
      </c>
      <c r="D130" s="16"/>
      <c r="E130" s="37"/>
      <c r="F130" s="20" t="s">
        <v>112</v>
      </c>
      <c r="G130" s="62" t="s">
        <v>150</v>
      </c>
      <c r="H130" s="61"/>
    </row>
    <row r="131" spans="2:8" x14ac:dyDescent="0.25">
      <c r="B131" s="65" t="s">
        <v>151</v>
      </c>
      <c r="C131" s="66" t="s">
        <v>152</v>
      </c>
      <c r="D131" s="66"/>
      <c r="E131" s="67"/>
      <c r="F131" s="67" t="s">
        <v>162</v>
      </c>
      <c r="G131" s="68" t="s">
        <v>163</v>
      </c>
      <c r="H131" s="69"/>
    </row>
    <row r="133" spans="2:8" ht="19.5" thickBot="1" x14ac:dyDescent="0.35">
      <c r="B133" s="70" t="s">
        <v>156</v>
      </c>
    </row>
    <row r="134" spans="2:8" x14ac:dyDescent="0.25">
      <c r="C134" s="109" t="s">
        <v>153</v>
      </c>
      <c r="D134" s="108" t="s">
        <v>154</v>
      </c>
      <c r="E134" s="104" t="s">
        <v>175</v>
      </c>
      <c r="F134" s="107" t="s">
        <v>176</v>
      </c>
      <c r="G134" s="104" t="s">
        <v>155</v>
      </c>
    </row>
    <row r="135" spans="2:8" x14ac:dyDescent="0.25">
      <c r="B135" t="s">
        <v>37</v>
      </c>
      <c r="C135" s="75">
        <v>18847</v>
      </c>
      <c r="D135" s="73">
        <f>C135/C149</f>
        <v>0.2845646298561097</v>
      </c>
      <c r="E135" s="75">
        <v>17220</v>
      </c>
      <c r="F135" s="73">
        <f>E135/66703</f>
        <v>0.25815930317976704</v>
      </c>
      <c r="G135" s="105">
        <f>(E135-C135)/C135</f>
        <v>-8.6326736350612832E-2</v>
      </c>
    </row>
    <row r="136" spans="2:8" x14ac:dyDescent="0.25">
      <c r="B136" t="s">
        <v>21</v>
      </c>
      <c r="C136" s="75">
        <v>1152</v>
      </c>
      <c r="D136" s="73">
        <f>C136/C149</f>
        <v>1.7393667617882864E-2</v>
      </c>
      <c r="E136" s="75">
        <v>1086</v>
      </c>
      <c r="F136" s="73">
        <f t="shared" ref="F136:F148" si="31">E136/66703</f>
        <v>1.6281126785901684E-2</v>
      </c>
      <c r="G136" s="105">
        <f t="shared" ref="G136:G148" si="32">(E136-C136)/C136</f>
        <v>-5.7291666666666664E-2</v>
      </c>
    </row>
    <row r="137" spans="2:8" x14ac:dyDescent="0.25">
      <c r="B137" t="s">
        <v>29</v>
      </c>
      <c r="C137" s="75">
        <v>3947</v>
      </c>
      <c r="D137" s="73">
        <f>C137/C149</f>
        <v>5.9594449728978878E-2</v>
      </c>
      <c r="E137" s="75">
        <v>3870</v>
      </c>
      <c r="F137" s="73">
        <f t="shared" si="31"/>
        <v>5.8018379982909311E-2</v>
      </c>
      <c r="G137" s="105">
        <f t="shared" si="32"/>
        <v>-1.950848745882949E-2</v>
      </c>
    </row>
    <row r="138" spans="2:8" x14ac:dyDescent="0.25">
      <c r="B138" t="s">
        <v>59</v>
      </c>
      <c r="C138" s="75">
        <v>539</v>
      </c>
      <c r="D138" s="73">
        <f>C138/C149</f>
        <v>8.1381830260754025E-3</v>
      </c>
      <c r="E138" s="75">
        <v>483</v>
      </c>
      <c r="F138" s="73">
        <f t="shared" si="31"/>
        <v>7.2410536257739534E-3</v>
      </c>
      <c r="G138" s="105">
        <f t="shared" si="32"/>
        <v>-0.1038961038961039</v>
      </c>
    </row>
    <row r="139" spans="2:8" x14ac:dyDescent="0.25">
      <c r="B139" t="s">
        <v>168</v>
      </c>
      <c r="C139" s="75">
        <v>429</v>
      </c>
      <c r="D139" s="73">
        <f>C139/C149</f>
        <v>6.4773293472845045E-3</v>
      </c>
      <c r="E139" s="75">
        <v>400</v>
      </c>
      <c r="F139" s="73">
        <f t="shared" si="31"/>
        <v>5.9967317811792575E-3</v>
      </c>
      <c r="G139" s="105">
        <f t="shared" si="32"/>
        <v>-6.75990675990676E-2</v>
      </c>
    </row>
    <row r="140" spans="2:8" x14ac:dyDescent="0.25">
      <c r="B140" t="s">
        <v>165</v>
      </c>
      <c r="C140" s="75">
        <v>975</v>
      </c>
      <c r="D140" s="73">
        <f>C140/C149</f>
        <v>1.4721203062010238E-2</v>
      </c>
      <c r="E140" s="75">
        <v>932</v>
      </c>
      <c r="F140" s="73">
        <f t="shared" si="31"/>
        <v>1.3972385050147669E-2</v>
      </c>
      <c r="G140" s="105">
        <f t="shared" si="32"/>
        <v>-4.41025641025641E-2</v>
      </c>
    </row>
    <row r="141" spans="2:8" x14ac:dyDescent="0.25">
      <c r="B141" t="s">
        <v>14</v>
      </c>
      <c r="C141" s="75">
        <v>5682</v>
      </c>
      <c r="D141" s="73">
        <f>C141/C149</f>
        <v>8.5790641844453508E-2</v>
      </c>
      <c r="E141" s="75">
        <v>5281</v>
      </c>
      <c r="F141" s="73">
        <f t="shared" si="31"/>
        <v>7.9171851341019145E-2</v>
      </c>
      <c r="G141" s="105">
        <f t="shared" si="32"/>
        <v>-7.0573741640267515E-2</v>
      </c>
    </row>
    <row r="142" spans="2:8" x14ac:dyDescent="0.25">
      <c r="B142" t="s">
        <v>167</v>
      </c>
      <c r="C142" s="75">
        <f>1311-271</f>
        <v>1040</v>
      </c>
      <c r="D142" s="73">
        <f>C142/C149</f>
        <v>1.5702616599477585E-2</v>
      </c>
      <c r="E142" s="75">
        <f>1075-186</f>
        <v>889</v>
      </c>
      <c r="F142" s="73">
        <f t="shared" si="31"/>
        <v>1.3327736383670899E-2</v>
      </c>
      <c r="G142" s="105">
        <f t="shared" si="32"/>
        <v>-0.1451923076923077</v>
      </c>
    </row>
    <row r="143" spans="2:8" x14ac:dyDescent="0.25">
      <c r="B143" t="s">
        <v>159</v>
      </c>
      <c r="C143" s="75">
        <v>20221</v>
      </c>
      <c r="D143" s="73">
        <f>C143/C149</f>
        <v>0.3053102021711887</v>
      </c>
      <c r="E143" s="75">
        <v>19251</v>
      </c>
      <c r="F143" s="73">
        <f t="shared" si="31"/>
        <v>0.28860770879870473</v>
      </c>
      <c r="G143" s="105">
        <f t="shared" si="32"/>
        <v>-4.796993224865239E-2</v>
      </c>
    </row>
    <row r="144" spans="2:8" x14ac:dyDescent="0.25">
      <c r="B144" t="s">
        <v>57</v>
      </c>
      <c r="C144" s="75">
        <v>3969</v>
      </c>
      <c r="D144" s="73">
        <f>C144/C149</f>
        <v>5.9926620464737054E-2</v>
      </c>
      <c r="E144" s="75">
        <v>3492</v>
      </c>
      <c r="F144" s="73">
        <f t="shared" si="31"/>
        <v>5.2351468449694918E-2</v>
      </c>
      <c r="G144" s="105">
        <f t="shared" si="32"/>
        <v>-0.12018140589569161</v>
      </c>
    </row>
    <row r="145" spans="2:7" x14ac:dyDescent="0.25">
      <c r="B145" t="s">
        <v>164</v>
      </c>
      <c r="C145" s="75">
        <v>1474</v>
      </c>
      <c r="D145" s="73">
        <f>C145/C149</f>
        <v>2.2255439295798041E-2</v>
      </c>
      <c r="E145" s="75">
        <v>1815</v>
      </c>
      <c r="F145" s="73">
        <f t="shared" si="31"/>
        <v>2.721017045710088E-2</v>
      </c>
      <c r="G145" s="105">
        <f t="shared" si="32"/>
        <v>0.23134328358208955</v>
      </c>
    </row>
    <row r="146" spans="2:7" x14ac:dyDescent="0.25">
      <c r="B146" t="s">
        <v>48</v>
      </c>
      <c r="C146" s="75">
        <v>964</v>
      </c>
      <c r="D146" s="73">
        <f>C146/C149</f>
        <v>1.4555117694131148E-2</v>
      </c>
      <c r="E146" s="75">
        <v>960</v>
      </c>
      <c r="F146" s="73">
        <f t="shared" si="31"/>
        <v>1.4392156274830217E-2</v>
      </c>
      <c r="G146" s="105">
        <f t="shared" si="32"/>
        <v>-4.1493775933609959E-3</v>
      </c>
    </row>
    <row r="147" spans="2:7" x14ac:dyDescent="0.25">
      <c r="B147" t="s">
        <v>166</v>
      </c>
      <c r="C147" s="75">
        <v>2840</v>
      </c>
      <c r="D147" s="73">
        <f>C147/C149</f>
        <v>4.288022225241956E-2</v>
      </c>
      <c r="E147" s="75">
        <v>2723</v>
      </c>
      <c r="F147" s="73">
        <f t="shared" si="31"/>
        <v>4.0822751600377793E-2</v>
      </c>
      <c r="G147" s="105">
        <f t="shared" si="32"/>
        <v>-4.119718309859155E-2</v>
      </c>
    </row>
    <row r="148" spans="2:7" ht="15.75" thickBot="1" x14ac:dyDescent="0.3">
      <c r="B148" s="112" t="s">
        <v>177</v>
      </c>
      <c r="C148" s="76">
        <v>4152</v>
      </c>
      <c r="D148" s="74">
        <f>C148/C149</f>
        <v>6.2689677039452829E-2</v>
      </c>
      <c r="E148" s="76">
        <v>3371</v>
      </c>
      <c r="F148" s="74">
        <f t="shared" si="31"/>
        <v>5.0537457085888193E-2</v>
      </c>
      <c r="G148" s="106">
        <f t="shared" si="32"/>
        <v>-0.18810211946050095</v>
      </c>
    </row>
    <row r="149" spans="2:7" ht="15.75" thickBot="1" x14ac:dyDescent="0.3">
      <c r="B149" s="110" t="s">
        <v>157</v>
      </c>
      <c r="C149" s="76">
        <f>SUM(C135:C148)</f>
        <v>66231</v>
      </c>
      <c r="D149" s="72"/>
      <c r="E149" s="76">
        <f>SUM(E135:E148)</f>
        <v>61773</v>
      </c>
      <c r="F149" s="72"/>
      <c r="G149" s="111">
        <f>(E149-C149)/C149</f>
        <v>-6.7309870000452965E-2</v>
      </c>
    </row>
    <row r="150" spans="2:7" x14ac:dyDescent="0.25">
      <c r="C150" s="71"/>
      <c r="D150" s="72"/>
      <c r="E150" s="71"/>
      <c r="F150" s="72"/>
      <c r="G150" s="73"/>
    </row>
    <row r="151" spans="2:7" x14ac:dyDescent="0.25">
      <c r="C151" s="71"/>
      <c r="D151" s="72"/>
      <c r="E151" s="71"/>
      <c r="F151" s="72"/>
      <c r="G151" s="73"/>
    </row>
    <row r="152" spans="2:7" x14ac:dyDescent="0.25">
      <c r="C152" s="71"/>
      <c r="D152" s="72"/>
      <c r="E152" s="71"/>
      <c r="F152" s="72"/>
      <c r="G152" s="73"/>
    </row>
    <row r="153" spans="2:7" x14ac:dyDescent="0.25">
      <c r="C153" s="71"/>
      <c r="D153" s="72"/>
      <c r="E153" s="71"/>
      <c r="F153" s="72"/>
      <c r="G153" s="73"/>
    </row>
    <row r="154" spans="2:7" x14ac:dyDescent="0.25">
      <c r="C154" s="71"/>
      <c r="D154" s="72"/>
      <c r="E154" s="71"/>
      <c r="F154" s="72"/>
      <c r="G154" s="73"/>
    </row>
  </sheetData>
  <sortState ref="A8:M92">
    <sortCondition ref="A8:A92"/>
  </sortState>
  <mergeCells count="6">
    <mergeCell ref="D6:I6"/>
    <mergeCell ref="J6:M6"/>
    <mergeCell ref="D42:I42"/>
    <mergeCell ref="J42:M42"/>
    <mergeCell ref="D83:I83"/>
    <mergeCell ref="J83:M83"/>
  </mergeCells>
  <conditionalFormatting sqref="B119 B25:C26 B110 B100:B101 B93:C93 B79:B82 B18:C23 B24 B71 B46 B47:C70 B8:C10 B11 B17 B12:C16 B72:C78 B111:C118 B28:C41 B44:C45 B85:B87">
    <cfRule type="cellIs" dxfId="2" priority="13" stopIfTrue="1" operator="equal">
      <formula>"Kvinne"</formula>
    </cfRule>
    <cfRule type="cellIs" dxfId="1" priority="14" stopIfTrue="1" operator="equal">
      <formula>"Mann"</formula>
    </cfRule>
    <cfRule type="cellIs" dxfId="0" priority="15" stopIfTrue="1" operator="equal">
      <formula>"Aktualitet, TV"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rowBreaks count="1" manualBreakCount="1">
    <brk id="10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neark - ARENA-rom" ma:contentTypeID="0x0101002703D2AF657F4CC69F3B5766777647D700D06115F784074B5E809F7B2D63EA2F2B00CABF6D5C9E814D12A0286FC86ADB661D00C3E13041A5E85342B004F2B39F16A13F" ma:contentTypeVersion="46" ma:contentTypeDescription="Opprett et nytt dokument." ma:contentTypeScope="" ma:versionID="b723dd19f41d3e322684bd7ab029b1a5">
  <xsd:schema xmlns:xsd="http://www.w3.org/2001/XMLSchema" xmlns:xs="http://www.w3.org/2001/XMLSchema" xmlns:p="http://schemas.microsoft.com/office/2006/metadata/properties" xmlns:ns2="1fcd92dd-7d74-4918-8c11-98baf3d8368d" targetNamespace="http://schemas.microsoft.com/office/2006/metadata/properties" ma:root="true" ma:fieldsID="3bfc34fb0de8b868c3bdf80422899dcc" ns2:_="">
    <xsd:import namespace="1fcd92dd-7d74-4918-8c11-98baf3d8368d"/>
    <xsd:element name="properties">
      <xsd:complexType>
        <xsd:sequence>
          <xsd:element name="documentManagement">
            <xsd:complexType>
              <xsd:all>
                <xsd:element ref="ns2:NHO_DocumentStatus"/>
                <xsd:element ref="ns2:NHO_DocumentProperty"/>
                <xsd:element ref="ns2:NHO_DocumentDate" minOccurs="0"/>
                <xsd:element ref="ns2:NHO_DocumentArchiveDate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c33924c3673147c88830f2707c1978bc" minOccurs="0"/>
                <xsd:element ref="ns2:p8a47c7619634ae9930087b62d76e394" minOccurs="0"/>
                <xsd:element ref="ns2:_dlc_DocId" minOccurs="0"/>
                <xsd:element ref="ns2:TaxKeywordTaxHTField" minOccurs="0"/>
                <xsd:element ref="ns2:crms_nhon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d92dd-7d74-4918-8c11-98baf3d8368d" elementFormDefault="qualified">
    <xsd:import namespace="http://schemas.microsoft.com/office/2006/documentManagement/types"/>
    <xsd:import namespace="http://schemas.microsoft.com/office/infopath/2007/PartnerControls"/>
    <xsd:element name="NHO_DocumentStatus" ma:index="2" ma:displayName="Status" ma:default="Under behandling" ma:description="Status" ma:format="Dropdown" ma:internalName="NHO_DocumentStatus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3" ma:displayName="Inn/ut/internt" ma:default="Internt" ma:description="Inn/ut/internt" ma:format="Dropdown" ma:internalName="NHO_DocumentProperty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4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NHO_DocumentArchiveDate" ma:index="5" nillable="true" ma:displayName="Arkivdato" ma:format="DateTime" ma:hidden="true" ma:internalName="NHO_DocumentArchiveDate">
      <xsd:simpleType>
        <xsd:restriction base="dms:DateTime"/>
      </xsd:simpleType>
    </xsd:element>
    <xsd:element name="ARENA_DocumentReference" ma:index="9" nillable="true" ma:displayName="Deres referanse" ma:description="Deres referanse" ma:internalName="ARENA_DocumentReference">
      <xsd:simpleType>
        <xsd:restriction base="dms:Text"/>
      </xsd:simpleType>
    </xsd:element>
    <xsd:element name="ARENA_DocumentRecipient" ma:index="10" nillable="true" ma:displayName="Mottaker" ma:description="Mottaker" ma:internalName="ARENA_DocumentRecipient">
      <xsd:simpleType>
        <xsd:restriction base="dms:Text"/>
      </xsd:simpleType>
    </xsd:element>
    <xsd:element name="ARENA_DocumentSender" ma:index="11" nillable="true" ma:displayName="Avsender" ma:description="Avsender" ma:internalName="ARENA_DocumentSender">
      <xsd:simpleType>
        <xsd:restriction base="dms:Text"/>
      </xsd:simpleType>
    </xsd:element>
    <xsd:element name="_dlc_DocIdUrl" ma:index="12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4" nillable="true" ma:displayName="Taxonomy Catch All Column" ma:hidden="true" ma:list="{aa4cd1ed-27a5-4a02-b49a-9ce2141a4d7e}" ma:internalName="TaxCatchAll" ma:showField="CatchAllData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aa4cd1ed-27a5-4a02-b49a-9ce2141a4d7e}" ma:internalName="TaxCatchAllLabel" ma:readOnly="true" ma:showField="CatchAllDataLabel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33924c3673147c88830f2707c1978bc" ma:index="17" nillable="true" ma:taxonomy="true" ma:internalName="c33924c3673147c88830f2707c1978bc" ma:taxonomyFieldName="NhoMmdCaseWorker" ma:displayName="Saksbehandler" ma:default="" ma:fieldId="{c33924c3-6731-47c8-8830-f2707c1978bc}" ma:sspId="23ae1762-dfb7-4954-b585-25db1d1094a4" ma:termSetId="bbd35930-3809-4f28-8ebd-605c947425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9" nillable="true" ma:taxonomy="true" ma:internalName="p8a47c7619634ae9930087b62d76e394" ma:taxonomyFieldName="NHO_OrganisationUnit" ma:displayName="Organisasjonsenhet" ma:fieldId="{98a47c76-1963-4ae9-9300-87b62d76e394}" ma:sspId="23ae1762-dfb7-4954-b585-25db1d1094a4" ma:termSetId="110110fd-e430-4d4e-8550-74127a1a531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TaxKeywordTaxHTField" ma:index="24" nillable="true" ma:taxonomy="true" ma:internalName="TaxKeywordTaxHTField" ma:taxonomyFieldName="TaxKeyword" ma:displayName="Organisasjonsnøkkelord" ma:fieldId="{23f27201-bee3-471e-b2e7-b64fd8b7ca38}" ma:taxonomyMulti="true" ma:sspId="23ae1762-dfb7-4954-b585-25db1d1094a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crms_nhonr" ma:index="26" nillable="true" ma:displayName="NHO NR" ma:internalName="crms_nhon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HO_DocumentStatus xmlns="1fcd92dd-7d74-4918-8c11-98baf3d8368d">Under behandling</NHO_DocumentStatus>
    <c33924c3673147c88830f2707c1978bc xmlns="1fcd92dd-7d74-4918-8c11-98baf3d8368d">
      <Terms xmlns="http://schemas.microsoft.com/office/infopath/2007/PartnerControls"/>
    </c33924c3673147c88830f2707c1978bc>
    <TaxKeywordTaxHTField xmlns="1fcd92dd-7d74-4918-8c11-98baf3d8368d">
      <Terms xmlns="http://schemas.microsoft.com/office/infopath/2007/PartnerControls"/>
    </TaxKeywordTaxHTField>
    <ARENA_DocumentReference xmlns="1fcd92dd-7d74-4918-8c11-98baf3d8368d" xsi:nil="true"/>
    <ARENA_DocumentRecipient xmlns="1fcd92dd-7d74-4918-8c11-98baf3d8368d" xsi:nil="true"/>
    <NHO_DocumentDate xmlns="1fcd92dd-7d74-4918-8c11-98baf3d8368d" xsi:nil="true"/>
    <NHO_DocumentArchiveDate xmlns="1fcd92dd-7d74-4918-8c11-98baf3d8368d" xsi:nil="true"/>
    <TaxCatchAll xmlns="1fcd92dd-7d74-4918-8c11-98baf3d8368d"/>
    <ARENA_DocumentSender xmlns="1fcd92dd-7d74-4918-8c11-98baf3d8368d" xsi:nil="true"/>
    <p8a47c7619634ae9930087b62d76e394 xmlns="1fcd92dd-7d74-4918-8c11-98baf3d8368d">
      <Terms xmlns="http://schemas.microsoft.com/office/infopath/2007/PartnerControls"/>
    </p8a47c7619634ae9930087b62d76e394>
    <NHO_DocumentProperty xmlns="1fcd92dd-7d74-4918-8c11-98baf3d8368d">Internt</NHO_DocumentProperty>
    <crms_nhonr xmlns="1fcd92dd-7d74-4918-8c11-98baf3d8368d" xsi:nil="true"/>
    <_dlc_DocId xmlns="1fcd92dd-7d74-4918-8c11-98baf3d8368d">ARENA-502-3450</_dlc_DocId>
    <_dlc_DocIdUrl xmlns="1fcd92dd-7d74-4918-8c11-98baf3d8368d">
      <Url>https://arenarom.nho.no/rom/mbl/_layouts/DocIdRedir.aspx?ID=ARENA-502-3450</Url>
      <Description>ARENA-502-3450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cbd9e53e-6585-4f50-95a9-cc115a295e47" ContentTypeId="0x0101002703D2AF657F4CC69F3B5766777647D700D06115F784074B5E809F7B2D63EA2F2B00CABF6D5C9E814D12A0286FC86ADB661D" PreviousValue="true"/>
</file>

<file path=customXml/itemProps1.xml><?xml version="1.0" encoding="utf-8"?>
<ds:datastoreItem xmlns:ds="http://schemas.openxmlformats.org/officeDocument/2006/customXml" ds:itemID="{43EC1BE5-B784-43A3-8AD6-442CDB6785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cd92dd-7d74-4918-8c11-98baf3d836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DA6463-D203-41C2-A753-D440A1ED641C}">
  <ds:schemaRefs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1fcd92dd-7d74-4918-8c11-98baf3d8368d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6723011-2171-400C-90C2-699E0DCF007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D1B242C-DEA7-4151-BF74-CDFA060085E9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FD3AA42-5084-4432-B29A-24DF5E2B918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NHO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Holbæk-Hanssen</dc:creator>
  <cp:lastModifiedBy>Trine Ohrberg-Rolfsrud</cp:lastModifiedBy>
  <cp:lastPrinted>2014-02-24T16:25:50Z</cp:lastPrinted>
  <dcterms:created xsi:type="dcterms:W3CDTF">2013-02-13T08:27:15Z</dcterms:created>
  <dcterms:modified xsi:type="dcterms:W3CDTF">2014-02-25T07:39:43Z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0x0101002703D2AF657F4CC69F3B5766777647D700D06115F784074B5E809F7B2D63EA2F2B00CABF6D5C9E814D12A0286FC86ADB661D00C3E13041A5E85342B004F2B39F16A13F</vt:lpwstr>
  </property>
  <property fmtid="{D5CDD505-2E9C-101B-9397-08002B2CF9AE}" pid="3" name="TaxKeyword">
    <vt:lpwstr/>
  </property>
  <property fmtid="{D5CDD505-2E9C-101B-9397-08002B2CF9AE}" pid="4" name="NhoMmdCaseWorker">
    <vt:lpwstr>3708;#Ragnhild Holmen|df9cee81-d7be-4b8f-a5eb-1ffa83708dec</vt:lpwstr>
  </property>
  <property fmtid="{D5CDD505-2E9C-101B-9397-08002B2CF9AE}" pid="5" name="NHO_OrganisationUnit">
    <vt:lpwstr>1650;#MBL|63639b96-827a-4c23-ad8e-274fa6706f85</vt:lpwstr>
  </property>
  <property fmtid="{D5CDD505-2E9C-101B-9397-08002B2CF9AE}" pid="6" name="_dlc_DocIdItemGuid">
    <vt:lpwstr>82a13274-1c30-4c37-a6e4-4866b9f7449b</vt:lpwstr>
  </property>
</Properties>
</file>