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GNEARK\Opplag Magasin\"/>
    </mc:Choice>
  </mc:AlternateContent>
  <bookViews>
    <workbookView xWindow="0" yWindow="0" windowWidth="28800" windowHeight="1258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J25" i="1"/>
  <c r="J23" i="1"/>
  <c r="J21" i="1"/>
  <c r="J29" i="1"/>
  <c r="D72" i="1"/>
  <c r="K65" i="1" l="1"/>
  <c r="L65" i="1" s="1"/>
  <c r="M65" i="1" s="1"/>
  <c r="K23" i="1"/>
  <c r="L23" i="1" s="1"/>
  <c r="M23" i="1" s="1"/>
  <c r="K21" i="1"/>
  <c r="L21" i="1" s="1"/>
  <c r="M21" i="1" s="1"/>
  <c r="K29" i="1"/>
  <c r="K87" i="1"/>
  <c r="L87" i="1" s="1"/>
  <c r="M87" i="1" s="1"/>
  <c r="H65" i="1"/>
  <c r="I65" i="1" s="1"/>
  <c r="H23" i="1"/>
  <c r="I23" i="1" s="1"/>
  <c r="H21" i="1"/>
  <c r="I21" i="1" s="1"/>
  <c r="H29" i="1"/>
  <c r="I29" i="1" s="1"/>
  <c r="H87" i="1"/>
  <c r="I87" i="1" s="1"/>
  <c r="H75" i="1"/>
  <c r="H76" i="1"/>
  <c r="K75" i="1"/>
  <c r="K76" i="1"/>
  <c r="K58" i="1"/>
  <c r="L29" i="1" l="1"/>
  <c r="M29" i="1" s="1"/>
  <c r="D77" i="1"/>
  <c r="J76" i="1"/>
  <c r="L76" i="1" s="1"/>
  <c r="J75" i="1"/>
  <c r="H77" i="1"/>
  <c r="F72" i="1"/>
  <c r="K34" i="1"/>
  <c r="K45" i="1"/>
  <c r="K54" i="1"/>
  <c r="K35" i="1"/>
  <c r="J77" i="1" l="1"/>
  <c r="L75" i="1"/>
  <c r="L77" i="1" l="1"/>
  <c r="J54" i="1" l="1"/>
  <c r="J35" i="1"/>
  <c r="H54" i="1"/>
  <c r="I54" i="1" s="1"/>
  <c r="J62" i="1"/>
  <c r="K62" i="1"/>
  <c r="H62" i="1"/>
  <c r="I62" i="1" s="1"/>
  <c r="J61" i="1"/>
  <c r="K61" i="1"/>
  <c r="H61" i="1"/>
  <c r="I61" i="1" s="1"/>
  <c r="K59" i="1"/>
  <c r="H59" i="1"/>
  <c r="I59" i="1" s="1"/>
  <c r="J59" i="1"/>
  <c r="J58" i="1"/>
  <c r="H58" i="1"/>
  <c r="I58" i="1" s="1"/>
  <c r="K55" i="1"/>
  <c r="H55" i="1"/>
  <c r="I55" i="1" s="1"/>
  <c r="J55" i="1"/>
  <c r="F88" i="1"/>
  <c r="K81" i="1"/>
  <c r="J81" i="1"/>
  <c r="H35" i="1"/>
  <c r="I35" i="1" s="1"/>
  <c r="H34" i="1"/>
  <c r="I34" i="1" s="1"/>
  <c r="J34" i="1"/>
  <c r="L34" i="1" s="1"/>
  <c r="K71" i="1"/>
  <c r="J71" i="1"/>
  <c r="H71" i="1"/>
  <c r="I71" i="1" s="1"/>
  <c r="K82" i="1"/>
  <c r="J82" i="1"/>
  <c r="H82" i="1"/>
  <c r="I82" i="1" s="1"/>
  <c r="K14" i="1"/>
  <c r="J14" i="1"/>
  <c r="H14" i="1"/>
  <c r="I14" i="1" s="1"/>
  <c r="K36" i="1"/>
  <c r="E108" i="1" s="1"/>
  <c r="F108" i="1" s="1"/>
  <c r="J36" i="1"/>
  <c r="H36" i="1"/>
  <c r="I36" i="1" s="1"/>
  <c r="K50" i="1"/>
  <c r="J50" i="1"/>
  <c r="H50" i="1"/>
  <c r="I50" i="1" s="1"/>
  <c r="K63" i="1"/>
  <c r="J63" i="1"/>
  <c r="H63" i="1"/>
  <c r="I63" i="1" s="1"/>
  <c r="K12" i="1"/>
  <c r="J12" i="1"/>
  <c r="H12" i="1"/>
  <c r="I12" i="1" s="1"/>
  <c r="K25" i="1"/>
  <c r="H25" i="1"/>
  <c r="I25" i="1" s="1"/>
  <c r="K49" i="1"/>
  <c r="E114" i="1" s="1"/>
  <c r="F114" i="1" s="1"/>
  <c r="J49" i="1"/>
  <c r="C114" i="1" s="1"/>
  <c r="H49" i="1"/>
  <c r="I49" i="1" s="1"/>
  <c r="K26" i="1"/>
  <c r="J26" i="1"/>
  <c r="H26" i="1"/>
  <c r="K40" i="1"/>
  <c r="J40" i="1"/>
  <c r="H40" i="1"/>
  <c r="I40" i="1" s="1"/>
  <c r="K48" i="1"/>
  <c r="E112" i="1" s="1"/>
  <c r="F112" i="1" s="1"/>
  <c r="J48" i="1"/>
  <c r="C112" i="1" s="1"/>
  <c r="H48" i="1"/>
  <c r="I48" i="1" s="1"/>
  <c r="K27" i="1"/>
  <c r="J27" i="1"/>
  <c r="H27" i="1"/>
  <c r="I27" i="1" s="1"/>
  <c r="K70" i="1"/>
  <c r="J70" i="1"/>
  <c r="H70" i="1"/>
  <c r="I70" i="1" s="1"/>
  <c r="K16" i="1"/>
  <c r="J16" i="1"/>
  <c r="H16" i="1"/>
  <c r="I16" i="1" s="1"/>
  <c r="K44" i="1"/>
  <c r="J44" i="1"/>
  <c r="H44" i="1"/>
  <c r="I44" i="1" s="1"/>
  <c r="K38" i="1"/>
  <c r="J38" i="1"/>
  <c r="H38" i="1"/>
  <c r="I38" i="1" s="1"/>
  <c r="K24" i="1"/>
  <c r="J24" i="1"/>
  <c r="H24" i="1"/>
  <c r="I24" i="1" s="1"/>
  <c r="K69" i="1"/>
  <c r="J69" i="1"/>
  <c r="H69" i="1"/>
  <c r="I69" i="1" s="1"/>
  <c r="K52" i="1"/>
  <c r="J52" i="1"/>
  <c r="H52" i="1"/>
  <c r="I52" i="1" s="1"/>
  <c r="K8" i="1"/>
  <c r="J8" i="1"/>
  <c r="H8" i="1"/>
  <c r="I8" i="1" s="1"/>
  <c r="K30" i="1"/>
  <c r="E107" i="1" s="1"/>
  <c r="F107" i="1" s="1"/>
  <c r="J30" i="1"/>
  <c r="C107" i="1" s="1"/>
  <c r="H30" i="1"/>
  <c r="I30" i="1" s="1"/>
  <c r="K68" i="1"/>
  <c r="J68" i="1"/>
  <c r="H68" i="1"/>
  <c r="I68" i="1" s="1"/>
  <c r="K43" i="1"/>
  <c r="J43" i="1"/>
  <c r="H43" i="1"/>
  <c r="I43" i="1" s="1"/>
  <c r="K32" i="1"/>
  <c r="J32" i="1"/>
  <c r="H32" i="1"/>
  <c r="I32" i="1" s="1"/>
  <c r="K42" i="1"/>
  <c r="J42" i="1"/>
  <c r="H42" i="1"/>
  <c r="I42" i="1" s="1"/>
  <c r="K20" i="1"/>
  <c r="J20" i="1"/>
  <c r="H20" i="1"/>
  <c r="I20" i="1" s="1"/>
  <c r="K18" i="1"/>
  <c r="J18" i="1"/>
  <c r="H18" i="1"/>
  <c r="I18" i="1" s="1"/>
  <c r="K37" i="1"/>
  <c r="J37" i="1"/>
  <c r="H37" i="1"/>
  <c r="I37" i="1" s="1"/>
  <c r="K66" i="1"/>
  <c r="J66" i="1"/>
  <c r="H66" i="1"/>
  <c r="I66" i="1" s="1"/>
  <c r="K64" i="1"/>
  <c r="E117" i="1" s="1"/>
  <c r="F117" i="1" s="1"/>
  <c r="J64" i="1"/>
  <c r="H64" i="1"/>
  <c r="I64" i="1" s="1"/>
  <c r="K60" i="1"/>
  <c r="J60" i="1"/>
  <c r="H60" i="1"/>
  <c r="I60" i="1" s="1"/>
  <c r="K53" i="1"/>
  <c r="J53" i="1"/>
  <c r="H53" i="1"/>
  <c r="I53" i="1" s="1"/>
  <c r="K57" i="1"/>
  <c r="J57" i="1"/>
  <c r="H57" i="1"/>
  <c r="I57" i="1" s="1"/>
  <c r="K56" i="1"/>
  <c r="J56" i="1"/>
  <c r="H56" i="1"/>
  <c r="I56" i="1" s="1"/>
  <c r="K33" i="1"/>
  <c r="J33" i="1"/>
  <c r="H33" i="1"/>
  <c r="I33" i="1" s="1"/>
  <c r="K22" i="1"/>
  <c r="J22" i="1"/>
  <c r="H22" i="1"/>
  <c r="I22" i="1" s="1"/>
  <c r="K51" i="1"/>
  <c r="J51" i="1"/>
  <c r="H51" i="1"/>
  <c r="I51" i="1" s="1"/>
  <c r="K31" i="1"/>
  <c r="E113" i="1" s="1"/>
  <c r="F113" i="1" s="1"/>
  <c r="J31" i="1"/>
  <c r="H31" i="1"/>
  <c r="I31" i="1" s="1"/>
  <c r="K47" i="1"/>
  <c r="J47" i="1"/>
  <c r="H47" i="1"/>
  <c r="I47" i="1" s="1"/>
  <c r="K19" i="1"/>
  <c r="J19" i="1"/>
  <c r="H19" i="1"/>
  <c r="I19" i="1" s="1"/>
  <c r="K17" i="1"/>
  <c r="J17" i="1"/>
  <c r="H17" i="1"/>
  <c r="I17" i="1" s="1"/>
  <c r="K46" i="1"/>
  <c r="J46" i="1"/>
  <c r="H46" i="1"/>
  <c r="I46" i="1" s="1"/>
  <c r="K41" i="1"/>
  <c r="J41" i="1"/>
  <c r="H41" i="1"/>
  <c r="I41" i="1" s="1"/>
  <c r="K28" i="1"/>
  <c r="J28" i="1"/>
  <c r="K86" i="1"/>
  <c r="J86" i="1"/>
  <c r="K10" i="1"/>
  <c r="J10" i="1"/>
  <c r="K11" i="1"/>
  <c r="J11" i="1"/>
  <c r="K9" i="1"/>
  <c r="J9" i="1"/>
  <c r="K85" i="1"/>
  <c r="J85" i="1"/>
  <c r="K84" i="1"/>
  <c r="J84" i="1"/>
  <c r="J45" i="1"/>
  <c r="L45" i="1" s="1"/>
  <c r="K39" i="1"/>
  <c r="J39" i="1"/>
  <c r="K83" i="1"/>
  <c r="J83" i="1"/>
  <c r="K15" i="1"/>
  <c r="J15" i="1"/>
  <c r="K13" i="1"/>
  <c r="E105" i="1" s="1"/>
  <c r="F105" i="1" s="1"/>
  <c r="J13" i="1"/>
  <c r="C105" i="1" s="1"/>
  <c r="K67" i="1"/>
  <c r="E111" i="1" s="1"/>
  <c r="F111" i="1" s="1"/>
  <c r="J67" i="1"/>
  <c r="C111" i="1" s="1"/>
  <c r="H28" i="1"/>
  <c r="I28" i="1" s="1"/>
  <c r="H86" i="1"/>
  <c r="I86" i="1" s="1"/>
  <c r="H10" i="1"/>
  <c r="I10" i="1" s="1"/>
  <c r="H11" i="1"/>
  <c r="I11" i="1" s="1"/>
  <c r="H9" i="1"/>
  <c r="I9" i="1" s="1"/>
  <c r="H85" i="1"/>
  <c r="I85" i="1" s="1"/>
  <c r="H84" i="1"/>
  <c r="I84" i="1" s="1"/>
  <c r="H45" i="1"/>
  <c r="I45" i="1" s="1"/>
  <c r="H39" i="1"/>
  <c r="I39" i="1" s="1"/>
  <c r="H83" i="1"/>
  <c r="I83" i="1" s="1"/>
  <c r="H15" i="1"/>
  <c r="I15" i="1" s="1"/>
  <c r="H13" i="1"/>
  <c r="I13" i="1" s="1"/>
  <c r="H67" i="1"/>
  <c r="I67" i="1" s="1"/>
  <c r="E110" i="1" l="1"/>
  <c r="F110" i="1" s="1"/>
  <c r="C113" i="1"/>
  <c r="C117" i="1"/>
  <c r="G117" i="1" s="1"/>
  <c r="E106" i="1"/>
  <c r="G113" i="1"/>
  <c r="D113" i="1"/>
  <c r="D117" i="1"/>
  <c r="C109" i="1"/>
  <c r="C104" i="1"/>
  <c r="D114" i="1"/>
  <c r="G114" i="1"/>
  <c r="E115" i="1"/>
  <c r="F115" i="1" s="1"/>
  <c r="L35" i="1"/>
  <c r="C108" i="1"/>
  <c r="G111" i="1"/>
  <c r="D111" i="1"/>
  <c r="G105" i="1"/>
  <c r="D105" i="1"/>
  <c r="C110" i="1"/>
  <c r="C106" i="1"/>
  <c r="D106" i="1" s="1"/>
  <c r="E109" i="1"/>
  <c r="F109" i="1" s="1"/>
  <c r="D107" i="1"/>
  <c r="G107" i="1"/>
  <c r="E104" i="1"/>
  <c r="F104" i="1" s="1"/>
  <c r="D112" i="1"/>
  <c r="G112" i="1"/>
  <c r="C115" i="1"/>
  <c r="E116" i="1"/>
  <c r="F116" i="1" s="1"/>
  <c r="C116" i="1"/>
  <c r="K88" i="1"/>
  <c r="L54" i="1"/>
  <c r="M54" i="1" s="1"/>
  <c r="J72" i="1"/>
  <c r="K72" i="1"/>
  <c r="I26" i="1"/>
  <c r="H72" i="1"/>
  <c r="L59" i="1"/>
  <c r="L55" i="1"/>
  <c r="L67" i="1"/>
  <c r="L13" i="1"/>
  <c r="L15" i="1"/>
  <c r="L83" i="1"/>
  <c r="L39" i="1"/>
  <c r="L84" i="1"/>
  <c r="L85" i="1"/>
  <c r="M85" i="1" s="1"/>
  <c r="L9" i="1"/>
  <c r="L11" i="1"/>
  <c r="L10" i="1"/>
  <c r="L86" i="1"/>
  <c r="L28" i="1"/>
  <c r="L17" i="1"/>
  <c r="M17" i="1" s="1"/>
  <c r="L47" i="1"/>
  <c r="L22" i="1"/>
  <c r="L56" i="1"/>
  <c r="L53" i="1"/>
  <c r="L37" i="1"/>
  <c r="L20" i="1"/>
  <c r="M20" i="1" s="1"/>
  <c r="L32" i="1"/>
  <c r="L68" i="1"/>
  <c r="L69" i="1"/>
  <c r="L38" i="1"/>
  <c r="L70" i="1"/>
  <c r="L48" i="1"/>
  <c r="M67" i="1" s="1"/>
  <c r="L49" i="1"/>
  <c r="L63" i="1"/>
  <c r="L36" i="1"/>
  <c r="L82" i="1"/>
  <c r="L62" i="1"/>
  <c r="L41" i="1"/>
  <c r="M45" i="1" s="1"/>
  <c r="L46" i="1"/>
  <c r="L19" i="1"/>
  <c r="L31" i="1"/>
  <c r="L51" i="1"/>
  <c r="L33" i="1"/>
  <c r="L57" i="1"/>
  <c r="M57" i="1" s="1"/>
  <c r="L60" i="1"/>
  <c r="M60" i="1" s="1"/>
  <c r="L64" i="1"/>
  <c r="M64" i="1" s="1"/>
  <c r="L66" i="1"/>
  <c r="M35" i="1" s="1"/>
  <c r="L18" i="1"/>
  <c r="M34" i="1" s="1"/>
  <c r="L42" i="1"/>
  <c r="L43" i="1"/>
  <c r="L30" i="1"/>
  <c r="L52" i="1"/>
  <c r="L24" i="1"/>
  <c r="L44" i="1"/>
  <c r="L16" i="1"/>
  <c r="M16" i="1" s="1"/>
  <c r="L27" i="1"/>
  <c r="L40" i="1"/>
  <c r="L26" i="1"/>
  <c r="L25" i="1"/>
  <c r="L12" i="1"/>
  <c r="M12" i="1" s="1"/>
  <c r="L50" i="1"/>
  <c r="M55" i="1" s="1"/>
  <c r="L14" i="1"/>
  <c r="L71" i="1"/>
  <c r="L58" i="1"/>
  <c r="L61" i="1"/>
  <c r="H88" i="1"/>
  <c r="L8" i="1"/>
  <c r="G108" i="1" l="1"/>
  <c r="D108" i="1"/>
  <c r="G109" i="1"/>
  <c r="D109" i="1"/>
  <c r="D116" i="1"/>
  <c r="G116" i="1"/>
  <c r="G115" i="1"/>
  <c r="D115" i="1"/>
  <c r="G110" i="1"/>
  <c r="D110" i="1"/>
  <c r="G104" i="1"/>
  <c r="D104" i="1"/>
  <c r="G106" i="1"/>
  <c r="F106" i="1"/>
  <c r="M42" i="1"/>
  <c r="M28" i="1"/>
  <c r="M83" i="1"/>
  <c r="M19" i="1"/>
  <c r="M48" i="1"/>
  <c r="M11" i="1"/>
  <c r="M22" i="1"/>
  <c r="M13" i="1"/>
  <c r="M63" i="1"/>
  <c r="M82" i="1"/>
  <c r="M27" i="1"/>
  <c r="M15" i="1"/>
  <c r="M8" i="1"/>
  <c r="M71" i="1"/>
  <c r="M39" i="1"/>
  <c r="M66" i="1"/>
  <c r="M32" i="1"/>
  <c r="M49" i="1"/>
  <c r="M40" i="1"/>
  <c r="M59" i="1"/>
  <c r="M33" i="1"/>
  <c r="M31" i="1"/>
  <c r="M58" i="1"/>
  <c r="M14" i="1"/>
  <c r="M51" i="1"/>
  <c r="M18" i="1"/>
  <c r="M30" i="1"/>
  <c r="M61" i="1"/>
  <c r="M50" i="1"/>
  <c r="M24" i="1"/>
  <c r="M56" i="1"/>
  <c r="M26" i="1"/>
  <c r="M47" i="1"/>
  <c r="M44" i="1"/>
  <c r="M86" i="1"/>
  <c r="M36" i="1"/>
  <c r="M52" i="1"/>
  <c r="M70" i="1"/>
  <c r="M43" i="1"/>
  <c r="M46" i="1"/>
  <c r="M53" i="1"/>
  <c r="M62" i="1"/>
  <c r="M37" i="1"/>
  <c r="M84" i="1"/>
  <c r="M25" i="1"/>
  <c r="M68" i="1"/>
  <c r="M10" i="1"/>
  <c r="M41" i="1"/>
  <c r="M9" i="1"/>
  <c r="M69" i="1"/>
  <c r="M38" i="1"/>
  <c r="L72" i="1"/>
  <c r="L88" i="1"/>
  <c r="D79" i="1"/>
  <c r="D90" i="1" l="1"/>
  <c r="F79" i="1"/>
  <c r="H79" i="1" s="1"/>
  <c r="I79" i="1" s="1"/>
  <c r="F90" i="1" l="1"/>
  <c r="H90" i="1" s="1"/>
  <c r="I90" i="1" s="1"/>
  <c r="I72" i="1"/>
  <c r="J79" i="1"/>
  <c r="J90" i="1" s="1"/>
  <c r="K79" i="1"/>
  <c r="K90" i="1" s="1"/>
  <c r="M72" i="1"/>
  <c r="L90" i="1" l="1"/>
  <c r="M90" i="1" s="1"/>
  <c r="L79" i="1"/>
  <c r="M79" i="1" s="1"/>
</calcChain>
</file>

<file path=xl/sharedStrings.xml><?xml version="1.0" encoding="utf-8"?>
<sst xmlns="http://schemas.openxmlformats.org/spreadsheetml/2006/main" count="296" uniqueCount="144">
  <si>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</si>
  <si>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</si>
  <si>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</si>
  <si>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</si>
  <si>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</si>
  <si>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</si>
  <si>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</si>
  <si>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</si>
  <si>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</si>
  <si>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</si>
  <si>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Allers</t>
  </si>
  <si>
    <t>Autofil</t>
  </si>
  <si>
    <t>Båtmagasinet</t>
  </si>
  <si>
    <t>Henne</t>
  </si>
  <si>
    <t>Jeger, Hund &amp; Våpen</t>
  </si>
  <si>
    <t>KK</t>
  </si>
  <si>
    <t>KK Living</t>
  </si>
  <si>
    <t>Kunst</t>
  </si>
  <si>
    <t>På TV</t>
  </si>
  <si>
    <t>Se og Hør tirsdag</t>
  </si>
  <si>
    <t>Vakre Hjem og Interiør</t>
  </si>
  <si>
    <t>AM</t>
  </si>
  <si>
    <t>Voksen kvinne</t>
  </si>
  <si>
    <t>Bil, båt</t>
  </si>
  <si>
    <t>Kvinne</t>
  </si>
  <si>
    <t>Jakt, friluft</t>
  </si>
  <si>
    <t>Bolig, interiør</t>
  </si>
  <si>
    <t>Aktualitet, TV</t>
  </si>
  <si>
    <t>Costume</t>
  </si>
  <si>
    <t>Stella</t>
  </si>
  <si>
    <t>Bo Bedre</t>
  </si>
  <si>
    <t>Boligpluss</t>
  </si>
  <si>
    <t>Tara</t>
  </si>
  <si>
    <t>Mann</t>
  </si>
  <si>
    <t>Aktiv Trening</t>
  </si>
  <si>
    <t>Digital Foto</t>
  </si>
  <si>
    <t>Gjør det selv</t>
  </si>
  <si>
    <t>I form</t>
  </si>
  <si>
    <t>Illustrert vitenskap</t>
  </si>
  <si>
    <t>Illustrert vitenskap Historie</t>
  </si>
  <si>
    <t>Komputer for alle</t>
  </si>
  <si>
    <t>National Geographic</t>
  </si>
  <si>
    <t>BPI</t>
  </si>
  <si>
    <t>Sport, reise, vitenskap</t>
  </si>
  <si>
    <t>PC, lyd, bilde</t>
  </si>
  <si>
    <t>Donald Duck &amp; Co.</t>
  </si>
  <si>
    <t>Pondus</t>
  </si>
  <si>
    <t>Ung, tegneserie</t>
  </si>
  <si>
    <t>Alt om Fiske</t>
  </si>
  <si>
    <t>Boligdrøm</t>
  </si>
  <si>
    <t>Bonytt</t>
  </si>
  <si>
    <t>Det Nye</t>
  </si>
  <si>
    <t>Det Nye Spesial/Shape Up</t>
  </si>
  <si>
    <t>Elle</t>
  </si>
  <si>
    <t>Familien</t>
  </si>
  <si>
    <t>Foreldre &amp; Barn</t>
  </si>
  <si>
    <t>Her og Nå</t>
  </si>
  <si>
    <t>Hjemme-PC</t>
  </si>
  <si>
    <t>Hjemmet</t>
  </si>
  <si>
    <t>Hytteliv</t>
  </si>
  <si>
    <t>Jakt</t>
  </si>
  <si>
    <t>Kamille</t>
  </si>
  <si>
    <t>Norsk Motorveteran</t>
  </si>
  <si>
    <t>Norsk Ukeblad</t>
  </si>
  <si>
    <t>Rom 123</t>
  </si>
  <si>
    <t>Vi Menn</t>
  </si>
  <si>
    <t>Villmarksliv</t>
  </si>
  <si>
    <t>Maison Interiør</t>
  </si>
  <si>
    <t>Maison Mat og Vin</t>
  </si>
  <si>
    <t>Lev landlig</t>
  </si>
  <si>
    <t>Foreldre</t>
  </si>
  <si>
    <t>SPM</t>
  </si>
  <si>
    <t>TVGuiden</t>
  </si>
  <si>
    <t>PRB</t>
  </si>
  <si>
    <t>Vagabond</t>
  </si>
  <si>
    <t>VF</t>
  </si>
  <si>
    <t xml:space="preserve">Computeworld </t>
  </si>
  <si>
    <t>IDG</t>
  </si>
  <si>
    <t>Dine Penger</t>
  </si>
  <si>
    <t>DP</t>
  </si>
  <si>
    <t>Bil</t>
  </si>
  <si>
    <t>BIL</t>
  </si>
  <si>
    <t>Reiselyst</t>
  </si>
  <si>
    <t>ZT</t>
  </si>
  <si>
    <t>Vi over 60</t>
  </si>
  <si>
    <t>Grieg</t>
  </si>
  <si>
    <t>Innsikt, økonomi</t>
  </si>
  <si>
    <t>SUM EKSISTERENDE</t>
  </si>
  <si>
    <t>TOTALT</t>
  </si>
  <si>
    <t>Endring</t>
  </si>
  <si>
    <t>%</t>
  </si>
  <si>
    <t>Kamille puls</t>
  </si>
  <si>
    <t>Aftenposten Innsikt</t>
  </si>
  <si>
    <t>AF</t>
  </si>
  <si>
    <t>SUM NYE TITLER</t>
  </si>
  <si>
    <t>SUM EKSISTERENDE + NYE</t>
  </si>
  <si>
    <t>Helse, livsstil, sunnhet</t>
  </si>
  <si>
    <t xml:space="preserve">Mat  </t>
  </si>
  <si>
    <t>SUM UTGÅTTE TITLER</t>
  </si>
  <si>
    <t>SUM EKSISTERENDE + NYE + UTGÅTTE</t>
  </si>
  <si>
    <t>Aller Media</t>
  </si>
  <si>
    <t>FF</t>
  </si>
  <si>
    <t xml:space="preserve">BIL     </t>
  </si>
  <si>
    <t>Bilforlaget</t>
  </si>
  <si>
    <t>GRIEG</t>
  </si>
  <si>
    <t>Grieg Media</t>
  </si>
  <si>
    <t>Programbladet</t>
  </si>
  <si>
    <t xml:space="preserve"> Sport Media</t>
  </si>
  <si>
    <t>Vagabond Forlag</t>
  </si>
  <si>
    <t>ESF</t>
  </si>
  <si>
    <t>EP</t>
  </si>
  <si>
    <t>EK</t>
  </si>
  <si>
    <t>Fri Flyt</t>
  </si>
  <si>
    <t>Aftenposten Historie</t>
  </si>
  <si>
    <t>Klatring</t>
  </si>
  <si>
    <t>Landevei</t>
  </si>
  <si>
    <t>Terrengsykkel</t>
  </si>
  <si>
    <t>Ute</t>
  </si>
  <si>
    <t>Egmont Publishing</t>
  </si>
  <si>
    <t>Egmont Kid</t>
  </si>
  <si>
    <t>Aftenposten</t>
  </si>
  <si>
    <t xml:space="preserve">Bonnier </t>
  </si>
  <si>
    <t>Utvikling</t>
  </si>
  <si>
    <t>PC, lyd og bilde</t>
  </si>
  <si>
    <t>Ung, Tegneserier</t>
  </si>
  <si>
    <t>Mat</t>
  </si>
  <si>
    <t>UTGÅTTE TITLER I 2015</t>
  </si>
  <si>
    <t>Topp Girl</t>
  </si>
  <si>
    <t>Se og Hør Extra</t>
  </si>
  <si>
    <t>Allers Spesial</t>
  </si>
  <si>
    <t>Babydrøm</t>
  </si>
  <si>
    <t>Det Nye Interiør</t>
  </si>
  <si>
    <t>Hageliv og Uterom</t>
  </si>
  <si>
    <t>Lunch</t>
  </si>
  <si>
    <t>Opplag 2015</t>
  </si>
  <si>
    <t>Andel 2015</t>
  </si>
  <si>
    <t>MAGASIN OG UKEBLADER. OPPLAGSTALL HELÅR 2015 OG 2016</t>
  </si>
  <si>
    <t>NYE TITLER I 2016:</t>
  </si>
  <si>
    <t>Aftenposten mat fra Norge</t>
  </si>
  <si>
    <t>Opplag 2016</t>
  </si>
  <si>
    <t>Andel 2016</t>
  </si>
  <si>
    <t>Tara Hjem</t>
  </si>
  <si>
    <t>Brutto opplagstall pr. kategori (totalkonsum) (i hele tusen)</t>
  </si>
  <si>
    <t>Fri flyt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</si>
</sst>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_);_(* \(#,##0\);_(* &quot;-&quot;??_);_(@_)"/>
    <numFmt numFmtId="165" formatCode="#,##0.0"/>
    <numFmt numFmtId="166" formatCode="0.0\ %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43" fontId="4" fillId="0" borderId="0" xfId="1" applyFont="1" applyAlignment="1">
      <alignment horizontal="left"/>
    </xf>
    <xf numFmtId="43" fontId="4" fillId="2" borderId="4" xfId="1" applyFont="1" applyFill="1" applyBorder="1"/>
    <xf numFmtId="164" fontId="4" fillId="2" borderId="5" xfId="1" applyNumberFormat="1" applyFont="1" applyFill="1" applyBorder="1"/>
    <xf numFmtId="1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43" fontId="3" fillId="0" borderId="0" xfId="1" applyFont="1" applyBorder="1"/>
    <xf numFmtId="0" fontId="0" fillId="0" borderId="0" xfId="0" applyBorder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0" borderId="0" xfId="1" applyNumberFormat="1" applyFont="1" applyFill="1" applyBorder="1"/>
    <xf numFmtId="0" fontId="0" fillId="0" borderId="0" xfId="0" applyFill="1" applyBorder="1"/>
    <xf numFmtId="164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4" fontId="0" fillId="0" borderId="13" xfId="1" applyNumberFormat="1" applyFont="1" applyBorder="1"/>
    <xf numFmtId="164" fontId="4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166" fontId="0" fillId="0" borderId="14" xfId="0" applyNumberFormat="1" applyBorder="1"/>
    <xf numFmtId="43" fontId="4" fillId="3" borderId="2" xfId="1" applyFont="1" applyFill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3" fontId="0" fillId="0" borderId="13" xfId="0" applyNumberFormat="1" applyBorder="1"/>
    <xf numFmtId="0" fontId="6" fillId="4" borderId="1" xfId="0" applyFont="1" applyFill="1" applyBorder="1"/>
    <xf numFmtId="0" fontId="6" fillId="4" borderId="2" xfId="0" applyFont="1" applyFill="1" applyBorder="1"/>
    <xf numFmtId="164" fontId="6" fillId="4" borderId="1" xfId="0" applyNumberFormat="1" applyFont="1" applyFill="1" applyBorder="1"/>
    <xf numFmtId="3" fontId="6" fillId="4" borderId="2" xfId="0" applyNumberFormat="1" applyFont="1" applyFill="1" applyBorder="1"/>
    <xf numFmtId="166" fontId="6" fillId="4" borderId="3" xfId="0" applyNumberFormat="1" applyFont="1" applyFill="1" applyBorder="1"/>
    <xf numFmtId="3" fontId="6" fillId="6" borderId="1" xfId="0" applyNumberFormat="1" applyFont="1" applyFill="1" applyBorder="1"/>
    <xf numFmtId="166" fontId="6" fillId="6" borderId="3" xfId="0" applyNumberFormat="1" applyFont="1" applyFill="1" applyBorder="1"/>
    <xf numFmtId="43" fontId="3" fillId="0" borderId="0" xfId="1" applyFont="1" applyFill="1" applyBorder="1"/>
    <xf numFmtId="164" fontId="4" fillId="2" borderId="15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left"/>
    </xf>
    <xf numFmtId="164" fontId="4" fillId="3" borderId="6" xfId="1" quotePrefix="1" applyNumberFormat="1" applyFont="1" applyFill="1" applyBorder="1" applyAlignment="1">
      <alignment horizontal="center"/>
    </xf>
    <xf numFmtId="164" fontId="4" fillId="3" borderId="15" xfId="1" quotePrefix="1" applyNumberFormat="1" applyFont="1" applyFill="1" applyBorder="1" applyAlignment="1">
      <alignment horizontal="center"/>
    </xf>
    <xf numFmtId="43" fontId="4" fillId="3" borderId="15" xfId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4" fillId="2" borderId="1" xfId="1" applyFont="1" applyFill="1" applyBorder="1"/>
    <xf numFmtId="164" fontId="4" fillId="2" borderId="2" xfId="1" applyNumberFormat="1" applyFont="1" applyFill="1" applyBorder="1"/>
    <xf numFmtId="164" fontId="4" fillId="3" borderId="2" xfId="1" applyNumberFormat="1" applyFont="1" applyFill="1" applyBorder="1" applyAlignment="1">
      <alignment horizontal="center"/>
    </xf>
    <xf numFmtId="43" fontId="4" fillId="4" borderId="1" xfId="1" applyFont="1" applyFill="1" applyBorder="1"/>
    <xf numFmtId="43" fontId="4" fillId="4" borderId="2" xfId="1" applyFont="1" applyFill="1" applyBorder="1"/>
    <xf numFmtId="164" fontId="4" fillId="4" borderId="2" xfId="1" applyNumberFormat="1" applyFont="1" applyFill="1" applyBorder="1"/>
    <xf numFmtId="164" fontId="4" fillId="6" borderId="2" xfId="1" applyNumberFormat="1" applyFont="1" applyFill="1" applyBorder="1"/>
    <xf numFmtId="0" fontId="0" fillId="0" borderId="0" xfId="0" applyBorder="1" applyAlignment="1">
      <alignment horizontal="center"/>
    </xf>
    <xf numFmtId="164" fontId="4" fillId="4" borderId="1" xfId="1" applyNumberFormat="1" applyFont="1" applyFill="1" applyBorder="1"/>
    <xf numFmtId="164" fontId="4" fillId="4" borderId="3" xfId="1" applyNumberFormat="1" applyFont="1" applyFill="1" applyBorder="1"/>
    <xf numFmtId="165" fontId="4" fillId="2" borderId="3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6" borderId="3" xfId="1" applyNumberFormat="1" applyFont="1" applyFill="1" applyBorder="1" applyAlignment="1">
      <alignment horizontal="center"/>
    </xf>
    <xf numFmtId="164" fontId="4" fillId="7" borderId="1" xfId="1" applyNumberFormat="1" applyFont="1" applyFill="1" applyBorder="1"/>
    <xf numFmtId="164" fontId="4" fillId="7" borderId="2" xfId="1" applyNumberFormat="1" applyFont="1" applyFill="1" applyBorder="1"/>
    <xf numFmtId="3" fontId="4" fillId="7" borderId="2" xfId="1" applyNumberFormat="1" applyFont="1" applyFill="1" applyBorder="1"/>
    <xf numFmtId="166" fontId="4" fillId="7" borderId="3" xfId="1" applyNumberFormat="1" applyFont="1" applyFill="1" applyBorder="1"/>
    <xf numFmtId="164" fontId="4" fillId="7" borderId="3" xfId="1" applyNumberFormat="1" applyFont="1" applyFill="1" applyBorder="1"/>
    <xf numFmtId="164" fontId="3" fillId="0" borderId="10" xfId="1" applyNumberFormat="1" applyFont="1" applyFill="1" applyBorder="1"/>
    <xf numFmtId="43" fontId="3" fillId="0" borderId="11" xfId="1" applyFont="1" applyFill="1" applyBorder="1"/>
    <xf numFmtId="164" fontId="3" fillId="0" borderId="11" xfId="1" applyNumberFormat="1" applyFont="1" applyBorder="1"/>
    <xf numFmtId="43" fontId="3" fillId="0" borderId="11" xfId="1" applyFont="1" applyBorder="1"/>
    <xf numFmtId="0" fontId="3" fillId="0" borderId="11" xfId="0" applyFont="1" applyBorder="1" applyAlignment="1">
      <alignment horizontal="left"/>
    </xf>
    <xf numFmtId="164" fontId="3" fillId="0" borderId="16" xfId="1" applyNumberFormat="1" applyFont="1" applyBorder="1"/>
    <xf numFmtId="164" fontId="3" fillId="0" borderId="17" xfId="1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18" xfId="1" applyNumberFormat="1" applyFont="1" applyBorder="1"/>
    <xf numFmtId="43" fontId="3" fillId="0" borderId="0" xfId="1" applyFont="1" applyFill="1" applyBorder="1" applyAlignment="1">
      <alignment horizontal="left"/>
    </xf>
    <xf numFmtId="165" fontId="3" fillId="0" borderId="18" xfId="1" applyNumberFormat="1" applyFont="1" applyBorder="1"/>
    <xf numFmtId="43" fontId="3" fillId="0" borderId="8" xfId="1" applyFont="1" applyFill="1" applyBorder="1"/>
    <xf numFmtId="0" fontId="3" fillId="0" borderId="8" xfId="0" applyFont="1" applyBorder="1"/>
    <xf numFmtId="164" fontId="3" fillId="0" borderId="9" xfId="1" applyNumberFormat="1" applyFont="1" applyBorder="1"/>
    <xf numFmtId="0" fontId="3" fillId="0" borderId="0" xfId="0" applyFont="1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8" fillId="0" borderId="0" xfId="0" applyFont="1"/>
    <xf numFmtId="164" fontId="4" fillId="0" borderId="19" xfId="1" applyNumberFormat="1" applyFont="1" applyFill="1" applyBorder="1"/>
    <xf numFmtId="43" fontId="4" fillId="0" borderId="5" xfId="1" applyFont="1" applyFill="1" applyBorder="1"/>
    <xf numFmtId="0" fontId="7" fillId="0" borderId="19" xfId="0" applyFont="1" applyBorder="1"/>
    <xf numFmtId="0" fontId="7" fillId="0" borderId="5" xfId="0" applyFont="1" applyBorder="1"/>
    <xf numFmtId="3" fontId="7" fillId="0" borderId="20" xfId="0" applyNumberFormat="1" applyFont="1" applyBorder="1"/>
    <xf numFmtId="166" fontId="0" fillId="0" borderId="0" xfId="0" applyNumberFormat="1"/>
    <xf numFmtId="166" fontId="0" fillId="0" borderId="20" xfId="0" applyNumberFormat="1" applyBorder="1"/>
    <xf numFmtId="0" fontId="0" fillId="0" borderId="21" xfId="0" applyBorder="1"/>
    <xf numFmtId="3" fontId="7" fillId="0" borderId="22" xfId="0" applyNumberFormat="1" applyFont="1" applyBorder="1"/>
    <xf numFmtId="166" fontId="0" fillId="0" borderId="21" xfId="0" applyNumberFormat="1" applyBorder="1"/>
    <xf numFmtId="3" fontId="0" fillId="0" borderId="0" xfId="0" applyNumberFormat="1"/>
    <xf numFmtId="164" fontId="0" fillId="0" borderId="0" xfId="0" applyNumberFormat="1"/>
    <xf numFmtId="166" fontId="0" fillId="0" borderId="22" xfId="0" applyNumberFormat="1" applyBorder="1"/>
    <xf numFmtId="164" fontId="6" fillId="4" borderId="2" xfId="0" applyNumberFormat="1" applyFont="1" applyFill="1" applyBorder="1"/>
    <xf numFmtId="1" fontId="4" fillId="2" borderId="15" xfId="1" applyNumberFormat="1" applyFont="1" applyFill="1" applyBorder="1" applyAlignment="1">
      <alignment horizontal="center"/>
    </xf>
    <xf numFmtId="164" fontId="6" fillId="4" borderId="3" xfId="0" applyNumberFormat="1" applyFont="1" applyFill="1" applyBorder="1"/>
    <xf numFmtId="43" fontId="4" fillId="7" borderId="1" xfId="1" applyFont="1" applyFill="1" applyBorder="1"/>
    <xf numFmtId="43" fontId="4" fillId="7" borderId="2" xfId="1" applyFont="1" applyFill="1" applyBorder="1"/>
    <xf numFmtId="43" fontId="4" fillId="5" borderId="1" xfId="1" applyFont="1" applyFill="1" applyBorder="1"/>
    <xf numFmtId="43" fontId="4" fillId="5" borderId="2" xfId="1" applyFont="1" applyFill="1" applyBorder="1"/>
    <xf numFmtId="164" fontId="4" fillId="5" borderId="2" xfId="1" applyNumberFormat="1" applyFont="1" applyFill="1" applyBorder="1"/>
    <xf numFmtId="164" fontId="4" fillId="5" borderId="1" xfId="1" applyNumberFormat="1" applyFont="1" applyFill="1" applyBorder="1"/>
    <xf numFmtId="164" fontId="4" fillId="5" borderId="3" xfId="1" applyNumberFormat="1" applyFont="1" applyFill="1" applyBorder="1"/>
    <xf numFmtId="3" fontId="4" fillId="5" borderId="2" xfId="1" applyNumberFormat="1" applyFont="1" applyFill="1" applyBorder="1"/>
    <xf numFmtId="165" fontId="4" fillId="5" borderId="3" xfId="1" applyNumberFormat="1" applyFont="1" applyFill="1" applyBorder="1"/>
    <xf numFmtId="0" fontId="9" fillId="0" borderId="0" xfId="0" applyFont="1" applyBorder="1"/>
    <xf numFmtId="167" fontId="0" fillId="0" borderId="14" xfId="1" applyNumberFormat="1" applyFont="1" applyBorder="1"/>
    <xf numFmtId="167" fontId="3" fillId="0" borderId="14" xfId="1" applyNumberFormat="1" applyFont="1" applyBorder="1" applyAlignment="1">
      <alignment horizontal="center"/>
    </xf>
    <xf numFmtId="167" fontId="3" fillId="0" borderId="14" xfId="1" applyNumberFormat="1" applyFont="1" applyBorder="1" applyAlignment="1">
      <alignment horizontal="right"/>
    </xf>
    <xf numFmtId="167" fontId="0" fillId="0" borderId="14" xfId="1" applyNumberFormat="1" applyFont="1" applyBorder="1" applyAlignment="1">
      <alignment horizontal="right"/>
    </xf>
    <xf numFmtId="167" fontId="3" fillId="0" borderId="14" xfId="1" applyNumberFormat="1" applyFont="1" applyBorder="1"/>
    <xf numFmtId="167" fontId="3" fillId="0" borderId="13" xfId="1" applyNumberFormat="1" applyFont="1" applyBorder="1"/>
    <xf numFmtId="167" fontId="0" fillId="0" borderId="13" xfId="1" applyNumberFormat="1" applyFont="1" applyBorder="1"/>
    <xf numFmtId="167" fontId="3" fillId="0" borderId="13" xfId="1" applyNumberFormat="1" applyFont="1" applyFill="1" applyBorder="1"/>
    <xf numFmtId="0" fontId="9" fillId="0" borderId="0" xfId="0" applyFont="1" applyFill="1" applyBorder="1"/>
    <xf numFmtId="167" fontId="9" fillId="0" borderId="13" xfId="1" applyNumberFormat="1" applyFont="1" applyBorder="1"/>
    <xf numFmtId="167" fontId="9" fillId="0" borderId="14" xfId="1" applyNumberFormat="1" applyFont="1" applyBorder="1"/>
    <xf numFmtId="3" fontId="9" fillId="0" borderId="0" xfId="0" applyNumberFormat="1" applyFont="1" applyBorder="1"/>
    <xf numFmtId="166" fontId="9" fillId="0" borderId="14" xfId="0" applyNumberFormat="1" applyFont="1" applyBorder="1"/>
    <xf numFmtId="3" fontId="9" fillId="0" borderId="13" xfId="0" applyNumberFormat="1" applyFont="1" applyBorder="1"/>
    <xf numFmtId="164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67" fontId="3" fillId="0" borderId="0" xfId="1" applyNumberFormat="1" applyFont="1" applyBorder="1"/>
    <xf numFmtId="167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6" fontId="0" fillId="0" borderId="0" xfId="0" applyNumberFormat="1" applyBorder="1"/>
    <xf numFmtId="164" fontId="4" fillId="2" borderId="23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3" fontId="4" fillId="2" borderId="23" xfId="1" applyNumberFormat="1" applyFont="1" applyFill="1" applyBorder="1" applyAlignment="1">
      <alignment horizontal="center"/>
    </xf>
    <xf numFmtId="165" fontId="4" fillId="2" borderId="23" xfId="1" applyNumberFormat="1" applyFont="1" applyFill="1" applyBorder="1" applyAlignment="1">
      <alignment horizontal="center"/>
    </xf>
    <xf numFmtId="164" fontId="4" fillId="3" borderId="23" xfId="1" applyNumberFormat="1" applyFont="1" applyFill="1" applyBorder="1" applyAlignment="1">
      <alignment horizontal="center"/>
    </xf>
    <xf numFmtId="43" fontId="4" fillId="3" borderId="23" xfId="1" applyFont="1" applyFill="1" applyBorder="1" applyAlignment="1">
      <alignment horizontal="center"/>
    </xf>
    <xf numFmtId="43" fontId="4" fillId="3" borderId="24" xfId="1" applyFont="1" applyFill="1" applyBorder="1" applyAlignment="1">
      <alignment horizontal="center"/>
    </xf>
    <xf numFmtId="1" fontId="4" fillId="2" borderId="25" xfId="1" applyNumberFormat="1" applyFont="1" applyFill="1" applyBorder="1" applyAlignment="1">
      <alignment horizontal="center"/>
    </xf>
    <xf numFmtId="164" fontId="4" fillId="2" borderId="26" xfId="1" applyNumberFormat="1" applyFont="1" applyFill="1" applyBorder="1"/>
    <xf numFmtId="167" fontId="0" fillId="0" borderId="0" xfId="1" applyNumberFormat="1" applyFont="1"/>
    <xf numFmtId="0" fontId="7" fillId="0" borderId="0" xfId="0" quotePrefix="1" applyFont="1"/>
    <xf numFmtId="167" fontId="0" fillId="0" borderId="0" xfId="0" applyNumberForma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1247775</xdr:colOff>
      <xdr:row>2</xdr:row>
      <xdr:rowOff>57150</xdr:rowOff>
    </xdr:to>
    <xdr:pic>
      <xdr:nvPicPr>
        <xdr:cNvPr id="3" name="Bild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247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18"/>
  <sheetViews>
    <sheetView tabSelected="1" workbookViewId="0">
      <pane ySplit="7" topLeftCell="A44" activePane="bottomLeft" state="frozen"/>
      <selection pane="bottomLeft" activeCell="E65" sqref="E65"/>
    </sheetView>
  </sheetViews>
  <sheetFormatPr baseColWidth="10" defaultRowHeight="15" x14ac:dyDescent="0.25"/>
  <cols>
    <col min="1" max="1" width="28.28515625" customWidth="1"/>
    <col min="2" max="2" width="24.7109375" customWidth="1"/>
    <col min="3" max="3" width="12.85546875" customWidth="1"/>
    <col min="4" max="4" width="11.5703125" bestFit="1" customWidth="1"/>
    <col min="5" max="5" width="12.42578125" customWidth="1"/>
    <col min="6" max="6" width="11.5703125" bestFit="1" customWidth="1"/>
    <col min="7" max="7" width="11.7109375" customWidth="1"/>
    <col min="8" max="8" width="17" customWidth="1"/>
    <col min="9" max="9" width="10.5703125" customWidth="1"/>
    <col min="10" max="10" width="15" customWidth="1"/>
    <col min="11" max="11" width="15.7109375" customWidth="1"/>
    <col min="12" max="12" width="13.7109375" customWidth="1"/>
    <col min="13" max="13" width="13.42578125" customWidth="1"/>
  </cols>
  <sheetData>
    <row r="4" spans="1:16" ht="18" x14ac:dyDescent="0.25">
      <c r="A4" s="1" t="s">
        <v>136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.75" thickBot="1" x14ac:dyDescent="0.3">
      <c r="A6" s="7"/>
      <c r="B6" s="2"/>
      <c r="C6" s="3"/>
      <c r="D6" s="144" t="s">
        <v>0</v>
      </c>
      <c r="E6" s="145"/>
      <c r="F6" s="145"/>
      <c r="G6" s="145"/>
      <c r="H6" s="145"/>
      <c r="I6" s="146"/>
      <c r="J6" s="144" t="s">
        <v>1</v>
      </c>
      <c r="K6" s="145"/>
      <c r="L6" s="145"/>
      <c r="M6" s="146"/>
    </row>
    <row r="7" spans="1:16" x14ac:dyDescent="0.25">
      <c r="A7" s="8" t="s">
        <v>2</v>
      </c>
      <c r="B7" s="9" t="s">
        <v>3</v>
      </c>
      <c r="C7" s="9" t="s">
        <v>4</v>
      </c>
      <c r="D7" s="10">
        <v>2016</v>
      </c>
      <c r="E7" s="11" t="s">
        <v>5</v>
      </c>
      <c r="F7" s="99">
        <v>2015</v>
      </c>
      <c r="G7" s="41" t="s">
        <v>5</v>
      </c>
      <c r="H7" s="42" t="s">
        <v>6</v>
      </c>
      <c r="I7" s="43" t="s">
        <v>7</v>
      </c>
      <c r="J7" s="44">
        <v>2016</v>
      </c>
      <c r="K7" s="45">
        <v>2015</v>
      </c>
      <c r="L7" s="46" t="s">
        <v>8</v>
      </c>
      <c r="M7" s="47" t="s">
        <v>9</v>
      </c>
      <c r="O7" s="142"/>
      <c r="P7" s="142"/>
    </row>
    <row r="8" spans="1:16" x14ac:dyDescent="0.25">
      <c r="A8" s="12" t="s">
        <v>56</v>
      </c>
      <c r="B8" s="21" t="s">
        <v>27</v>
      </c>
      <c r="C8" s="14" t="s">
        <v>110</v>
      </c>
      <c r="D8" s="116">
        <v>65136</v>
      </c>
      <c r="E8" s="112">
        <v>52</v>
      </c>
      <c r="F8" s="116">
        <v>68259</v>
      </c>
      <c r="G8" s="112">
        <v>53</v>
      </c>
      <c r="H8" s="24">
        <f t="shared" ref="H8:H39" si="0">D8-F8</f>
        <v>-3123</v>
      </c>
      <c r="I8" s="29">
        <f t="shared" ref="I8:I39" si="1">H8/F8</f>
        <v>-4.5752208499978027E-2</v>
      </c>
      <c r="J8" s="24">
        <f t="shared" ref="J8:J39" si="2">D8*E8</f>
        <v>3387072</v>
      </c>
      <c r="K8" s="25">
        <f t="shared" ref="K8:K39" si="3">F8*G8</f>
        <v>3617727</v>
      </c>
      <c r="L8" s="24">
        <f t="shared" ref="L8:L39" si="4">J8-K8</f>
        <v>-230655</v>
      </c>
      <c r="M8" s="29">
        <f t="shared" ref="M8:M39" si="5">L8/K8</f>
        <v>-6.3756883811299195E-2</v>
      </c>
      <c r="O8" s="143"/>
      <c r="P8" s="95"/>
    </row>
    <row r="9" spans="1:16" x14ac:dyDescent="0.25">
      <c r="A9" s="12" t="s">
        <v>18</v>
      </c>
      <c r="B9" s="21" t="s">
        <v>27</v>
      </c>
      <c r="C9" s="14" t="s">
        <v>21</v>
      </c>
      <c r="D9" s="116">
        <v>22567</v>
      </c>
      <c r="E9" s="113">
        <v>51</v>
      </c>
      <c r="F9" s="116">
        <v>22114</v>
      </c>
      <c r="G9" s="113">
        <v>50</v>
      </c>
      <c r="H9" s="24">
        <f t="shared" si="0"/>
        <v>453</v>
      </c>
      <c r="I9" s="29">
        <f t="shared" si="1"/>
        <v>2.0484760785023062E-2</v>
      </c>
      <c r="J9" s="32">
        <f t="shared" si="2"/>
        <v>1150917</v>
      </c>
      <c r="K9" s="25">
        <f t="shared" si="3"/>
        <v>1105700</v>
      </c>
      <c r="L9" s="24">
        <f t="shared" si="4"/>
        <v>45217</v>
      </c>
      <c r="M9" s="29">
        <f t="shared" si="5"/>
        <v>4.0894456000723521E-2</v>
      </c>
      <c r="O9" s="95"/>
      <c r="P9" s="96"/>
    </row>
    <row r="10" spans="1:16" x14ac:dyDescent="0.25">
      <c r="A10" s="12" t="s">
        <v>128</v>
      </c>
      <c r="B10" s="21" t="s">
        <v>27</v>
      </c>
      <c r="C10" s="14" t="s">
        <v>21</v>
      </c>
      <c r="D10" s="116">
        <v>41037</v>
      </c>
      <c r="E10" s="113">
        <v>49</v>
      </c>
      <c r="F10" s="116">
        <v>45084</v>
      </c>
      <c r="G10" s="113">
        <v>49</v>
      </c>
      <c r="H10" s="24">
        <f t="shared" si="0"/>
        <v>-4047</v>
      </c>
      <c r="I10" s="29">
        <f t="shared" si="1"/>
        <v>-8.9765770561618316E-2</v>
      </c>
      <c r="J10" s="32">
        <f t="shared" si="2"/>
        <v>2010813</v>
      </c>
      <c r="K10" s="25">
        <f t="shared" si="3"/>
        <v>2209116</v>
      </c>
      <c r="L10" s="24">
        <f t="shared" si="4"/>
        <v>-198303</v>
      </c>
      <c r="M10" s="29">
        <f t="shared" si="5"/>
        <v>-8.9765770561618316E-2</v>
      </c>
    </row>
    <row r="11" spans="1:16" x14ac:dyDescent="0.25">
      <c r="A11" s="12" t="s">
        <v>19</v>
      </c>
      <c r="B11" s="21" t="s">
        <v>27</v>
      </c>
      <c r="C11" s="14" t="s">
        <v>21</v>
      </c>
      <c r="D11" s="116">
        <v>109444</v>
      </c>
      <c r="E11" s="113">
        <v>52</v>
      </c>
      <c r="F11" s="116">
        <v>115191</v>
      </c>
      <c r="G11" s="113">
        <v>53</v>
      </c>
      <c r="H11" s="24">
        <f t="shared" si="0"/>
        <v>-5747</v>
      </c>
      <c r="I11" s="29">
        <f t="shared" si="1"/>
        <v>-4.989105051609935E-2</v>
      </c>
      <c r="J11" s="32">
        <f t="shared" si="2"/>
        <v>5691088</v>
      </c>
      <c r="K11" s="25">
        <f t="shared" si="3"/>
        <v>6105123</v>
      </c>
      <c r="L11" s="24">
        <f t="shared" si="4"/>
        <v>-414035</v>
      </c>
      <c r="M11" s="29">
        <f t="shared" si="5"/>
        <v>-6.7817634468625779E-2</v>
      </c>
    </row>
    <row r="12" spans="1:16" x14ac:dyDescent="0.25">
      <c r="A12" s="12" t="s">
        <v>72</v>
      </c>
      <c r="B12" s="21" t="s">
        <v>27</v>
      </c>
      <c r="C12" s="14" t="s">
        <v>73</v>
      </c>
      <c r="D12" s="116">
        <v>8237</v>
      </c>
      <c r="E12" s="112">
        <v>50</v>
      </c>
      <c r="F12" s="116">
        <v>9731</v>
      </c>
      <c r="G12" s="112">
        <v>50</v>
      </c>
      <c r="H12" s="24">
        <f t="shared" si="0"/>
        <v>-1494</v>
      </c>
      <c r="I12" s="29">
        <f t="shared" si="1"/>
        <v>-0.15352995581132464</v>
      </c>
      <c r="J12" s="32">
        <f t="shared" si="2"/>
        <v>411850</v>
      </c>
      <c r="K12" s="25">
        <f t="shared" si="3"/>
        <v>486550</v>
      </c>
      <c r="L12" s="24">
        <f t="shared" si="4"/>
        <v>-74700</v>
      </c>
      <c r="M12" s="29">
        <f t="shared" si="5"/>
        <v>-0.15352995581132464</v>
      </c>
    </row>
    <row r="13" spans="1:16" x14ac:dyDescent="0.25">
      <c r="A13" s="12" t="s">
        <v>11</v>
      </c>
      <c r="B13" s="13" t="s">
        <v>23</v>
      </c>
      <c r="C13" s="14" t="s">
        <v>21</v>
      </c>
      <c r="D13" s="116">
        <v>21922</v>
      </c>
      <c r="E13" s="113">
        <v>11</v>
      </c>
      <c r="F13" s="116">
        <v>23371</v>
      </c>
      <c r="G13" s="113">
        <v>11</v>
      </c>
      <c r="H13" s="24">
        <f t="shared" si="0"/>
        <v>-1449</v>
      </c>
      <c r="I13" s="29">
        <f t="shared" si="1"/>
        <v>-6.1999914423858625E-2</v>
      </c>
      <c r="J13" s="32">
        <f t="shared" si="2"/>
        <v>241142</v>
      </c>
      <c r="K13" s="25">
        <f t="shared" si="3"/>
        <v>257081</v>
      </c>
      <c r="L13" s="24">
        <f t="shared" si="4"/>
        <v>-15939</v>
      </c>
      <c r="M13" s="29">
        <f t="shared" si="5"/>
        <v>-6.1999914423858625E-2</v>
      </c>
      <c r="O13" s="95"/>
      <c r="P13" s="96"/>
    </row>
    <row r="14" spans="1:16" x14ac:dyDescent="0.25">
      <c r="A14" s="12" t="s">
        <v>80</v>
      </c>
      <c r="B14" s="21" t="s">
        <v>23</v>
      </c>
      <c r="C14" s="14" t="s">
        <v>81</v>
      </c>
      <c r="D14" s="116">
        <v>30425</v>
      </c>
      <c r="E14" s="112">
        <v>10</v>
      </c>
      <c r="F14" s="116">
        <v>29806</v>
      </c>
      <c r="G14" s="112">
        <v>10</v>
      </c>
      <c r="H14" s="24">
        <f t="shared" si="0"/>
        <v>619</v>
      </c>
      <c r="I14" s="29">
        <f t="shared" si="1"/>
        <v>2.0767630678386901E-2</v>
      </c>
      <c r="J14" s="32">
        <f t="shared" si="2"/>
        <v>304250</v>
      </c>
      <c r="K14" s="25">
        <f t="shared" si="3"/>
        <v>298060</v>
      </c>
      <c r="L14" s="24">
        <f t="shared" si="4"/>
        <v>6190</v>
      </c>
      <c r="M14" s="29">
        <f t="shared" si="5"/>
        <v>2.0767630678386901E-2</v>
      </c>
    </row>
    <row r="15" spans="1:16" x14ac:dyDescent="0.25">
      <c r="A15" s="12" t="s">
        <v>12</v>
      </c>
      <c r="B15" s="13" t="s">
        <v>23</v>
      </c>
      <c r="C15" s="14" t="s">
        <v>21</v>
      </c>
      <c r="D15" s="116">
        <v>15331</v>
      </c>
      <c r="E15" s="113">
        <v>11</v>
      </c>
      <c r="F15" s="116">
        <v>17776</v>
      </c>
      <c r="G15" s="113">
        <v>11</v>
      </c>
      <c r="H15" s="24">
        <f t="shared" si="0"/>
        <v>-2445</v>
      </c>
      <c r="I15" s="29">
        <f t="shared" si="1"/>
        <v>-0.13754500450045004</v>
      </c>
      <c r="J15" s="32">
        <f t="shared" si="2"/>
        <v>168641</v>
      </c>
      <c r="K15" s="25">
        <f t="shared" si="3"/>
        <v>195536</v>
      </c>
      <c r="L15" s="24">
        <f t="shared" si="4"/>
        <v>-26895</v>
      </c>
      <c r="M15" s="29">
        <f t="shared" si="5"/>
        <v>-0.13754500450045004</v>
      </c>
    </row>
    <row r="16" spans="1:16" x14ac:dyDescent="0.25">
      <c r="A16" s="12" t="s">
        <v>62</v>
      </c>
      <c r="B16" s="21" t="s">
        <v>23</v>
      </c>
      <c r="C16" s="14" t="s">
        <v>110</v>
      </c>
      <c r="D16" s="116">
        <v>9806</v>
      </c>
      <c r="E16" s="112">
        <v>10</v>
      </c>
      <c r="F16" s="116">
        <v>9068</v>
      </c>
      <c r="G16" s="112">
        <v>10</v>
      </c>
      <c r="H16" s="24">
        <f t="shared" si="0"/>
        <v>738</v>
      </c>
      <c r="I16" s="29">
        <f t="shared" si="1"/>
        <v>8.1385090427878254E-2</v>
      </c>
      <c r="J16" s="32">
        <f t="shared" si="2"/>
        <v>98060</v>
      </c>
      <c r="K16" s="25">
        <f t="shared" si="3"/>
        <v>90680</v>
      </c>
      <c r="L16" s="24">
        <f t="shared" si="4"/>
        <v>7380</v>
      </c>
      <c r="M16" s="29">
        <f t="shared" si="5"/>
        <v>8.1385090427878254E-2</v>
      </c>
    </row>
    <row r="17" spans="1:16" x14ac:dyDescent="0.25">
      <c r="A17" s="12" t="s">
        <v>30</v>
      </c>
      <c r="B17" s="21" t="s">
        <v>26</v>
      </c>
      <c r="C17" s="22" t="s">
        <v>42</v>
      </c>
      <c r="D17" s="116">
        <v>20021</v>
      </c>
      <c r="E17" s="113">
        <v>12</v>
      </c>
      <c r="F17" s="116">
        <v>22084</v>
      </c>
      <c r="G17" s="113">
        <v>12</v>
      </c>
      <c r="H17" s="24">
        <f t="shared" si="0"/>
        <v>-2063</v>
      </c>
      <c r="I17" s="29">
        <f t="shared" si="1"/>
        <v>-9.341604781742438E-2</v>
      </c>
      <c r="J17" s="32">
        <f t="shared" si="2"/>
        <v>240252</v>
      </c>
      <c r="K17" s="25">
        <f t="shared" si="3"/>
        <v>265008</v>
      </c>
      <c r="L17" s="24">
        <f t="shared" si="4"/>
        <v>-24756</v>
      </c>
      <c r="M17" s="29">
        <f t="shared" si="5"/>
        <v>-9.341604781742438E-2</v>
      </c>
      <c r="O17" s="95"/>
      <c r="P17" s="96"/>
    </row>
    <row r="18" spans="1:16" x14ac:dyDescent="0.25">
      <c r="A18" s="12" t="s">
        <v>49</v>
      </c>
      <c r="B18" s="21" t="s">
        <v>26</v>
      </c>
      <c r="C18" s="14" t="s">
        <v>110</v>
      </c>
      <c r="D18" s="116">
        <v>22122</v>
      </c>
      <c r="E18" s="115">
        <v>10</v>
      </c>
      <c r="F18" s="116">
        <v>20170</v>
      </c>
      <c r="G18" s="115">
        <v>10</v>
      </c>
      <c r="H18" s="24">
        <f t="shared" si="0"/>
        <v>1952</v>
      </c>
      <c r="I18" s="29">
        <f t="shared" si="1"/>
        <v>9.6777392166584042E-2</v>
      </c>
      <c r="J18" s="32">
        <f t="shared" si="2"/>
        <v>221220</v>
      </c>
      <c r="K18" s="25">
        <f t="shared" si="3"/>
        <v>201700</v>
      </c>
      <c r="L18" s="24">
        <f t="shared" si="4"/>
        <v>19520</v>
      </c>
      <c r="M18" s="29">
        <f t="shared" si="5"/>
        <v>9.6777392166584042E-2</v>
      </c>
    </row>
    <row r="19" spans="1:16" x14ac:dyDescent="0.25">
      <c r="A19" s="12" t="s">
        <v>31</v>
      </c>
      <c r="B19" s="21" t="s">
        <v>26</v>
      </c>
      <c r="C19" s="22" t="s">
        <v>42</v>
      </c>
      <c r="D19" s="116">
        <v>18209</v>
      </c>
      <c r="E19" s="113">
        <v>12</v>
      </c>
      <c r="F19" s="116">
        <v>29052</v>
      </c>
      <c r="G19" s="113">
        <v>12</v>
      </c>
      <c r="H19" s="24">
        <f t="shared" si="0"/>
        <v>-10843</v>
      </c>
      <c r="I19" s="29">
        <f t="shared" si="1"/>
        <v>-0.37322731653586672</v>
      </c>
      <c r="J19" s="32">
        <f t="shared" si="2"/>
        <v>218508</v>
      </c>
      <c r="K19" s="25">
        <f t="shared" si="3"/>
        <v>348624</v>
      </c>
      <c r="L19" s="24">
        <f t="shared" si="4"/>
        <v>-130116</v>
      </c>
      <c r="M19" s="29">
        <f t="shared" si="5"/>
        <v>-0.37322731653586672</v>
      </c>
    </row>
    <row r="20" spans="1:16" x14ac:dyDescent="0.25">
      <c r="A20" s="12" t="s">
        <v>50</v>
      </c>
      <c r="B20" s="21" t="s">
        <v>26</v>
      </c>
      <c r="C20" s="14" t="s">
        <v>110</v>
      </c>
      <c r="D20" s="116">
        <v>38492</v>
      </c>
      <c r="E20" s="112">
        <v>14</v>
      </c>
      <c r="F20" s="116">
        <v>35034</v>
      </c>
      <c r="G20" s="112">
        <v>14</v>
      </c>
      <c r="H20" s="24">
        <f t="shared" si="0"/>
        <v>3458</v>
      </c>
      <c r="I20" s="29">
        <f t="shared" si="1"/>
        <v>9.8704116001598452E-2</v>
      </c>
      <c r="J20" s="32">
        <f t="shared" si="2"/>
        <v>538888</v>
      </c>
      <c r="K20" s="25">
        <f t="shared" si="3"/>
        <v>490476</v>
      </c>
      <c r="L20" s="24">
        <f t="shared" si="4"/>
        <v>48412</v>
      </c>
      <c r="M20" s="29">
        <f t="shared" si="5"/>
        <v>9.8704116001598452E-2</v>
      </c>
    </row>
    <row r="21" spans="1:16" x14ac:dyDescent="0.25">
      <c r="A21" s="126" t="s">
        <v>131</v>
      </c>
      <c r="B21" s="119" t="s">
        <v>26</v>
      </c>
      <c r="C21" s="127" t="s">
        <v>110</v>
      </c>
      <c r="D21" s="117">
        <v>28545</v>
      </c>
      <c r="E21" s="111">
        <v>1</v>
      </c>
      <c r="F21" s="117">
        <v>22463</v>
      </c>
      <c r="G21" s="111">
        <v>2</v>
      </c>
      <c r="H21" s="24">
        <f t="shared" si="0"/>
        <v>6082</v>
      </c>
      <c r="I21" s="29">
        <f t="shared" si="1"/>
        <v>0.27075635489471578</v>
      </c>
      <c r="J21" s="32">
        <f t="shared" si="2"/>
        <v>28545</v>
      </c>
      <c r="K21" s="25">
        <f t="shared" si="3"/>
        <v>44926</v>
      </c>
      <c r="L21" s="24">
        <f t="shared" si="4"/>
        <v>-16381</v>
      </c>
      <c r="M21" s="29">
        <f t="shared" si="5"/>
        <v>-0.36462182255264214</v>
      </c>
    </row>
    <row r="22" spans="1:16" x14ac:dyDescent="0.25">
      <c r="A22" s="12" t="s">
        <v>36</v>
      </c>
      <c r="B22" s="21" t="s">
        <v>26</v>
      </c>
      <c r="C22" s="14" t="s">
        <v>42</v>
      </c>
      <c r="D22" s="116">
        <v>14174</v>
      </c>
      <c r="E22" s="112">
        <v>18</v>
      </c>
      <c r="F22" s="116">
        <v>14631</v>
      </c>
      <c r="G22" s="112">
        <v>18</v>
      </c>
      <c r="H22" s="24">
        <f t="shared" si="0"/>
        <v>-457</v>
      </c>
      <c r="I22" s="29">
        <f t="shared" si="1"/>
        <v>-3.1235048868840133E-2</v>
      </c>
      <c r="J22" s="32">
        <f t="shared" si="2"/>
        <v>255132</v>
      </c>
      <c r="K22" s="25">
        <f t="shared" si="3"/>
        <v>263358</v>
      </c>
      <c r="L22" s="24">
        <f t="shared" si="4"/>
        <v>-8226</v>
      </c>
      <c r="M22" s="29">
        <f t="shared" si="5"/>
        <v>-3.1235048868840133E-2</v>
      </c>
    </row>
    <row r="23" spans="1:16" x14ac:dyDescent="0.25">
      <c r="A23" s="126" t="s">
        <v>132</v>
      </c>
      <c r="B23" s="119" t="s">
        <v>26</v>
      </c>
      <c r="C23" s="127" t="s">
        <v>110</v>
      </c>
      <c r="D23" s="117">
        <v>24752</v>
      </c>
      <c r="E23" s="111">
        <v>3</v>
      </c>
      <c r="F23" s="117">
        <v>15634</v>
      </c>
      <c r="G23" s="111">
        <v>1</v>
      </c>
      <c r="H23" s="24">
        <f t="shared" si="0"/>
        <v>9118</v>
      </c>
      <c r="I23" s="29">
        <f t="shared" si="1"/>
        <v>0.58321606754509403</v>
      </c>
      <c r="J23" s="32">
        <f t="shared" si="2"/>
        <v>74256</v>
      </c>
      <c r="K23" s="25">
        <f t="shared" si="3"/>
        <v>15634</v>
      </c>
      <c r="L23" s="24">
        <f t="shared" si="4"/>
        <v>58622</v>
      </c>
      <c r="M23" s="29">
        <f t="shared" si="5"/>
        <v>3.749648202635282</v>
      </c>
    </row>
    <row r="24" spans="1:16" x14ac:dyDescent="0.25">
      <c r="A24" s="12" t="s">
        <v>59</v>
      </c>
      <c r="B24" s="21" t="s">
        <v>26</v>
      </c>
      <c r="C24" s="14" t="s">
        <v>110</v>
      </c>
      <c r="D24" s="116">
        <v>40844</v>
      </c>
      <c r="E24" s="112">
        <v>11</v>
      </c>
      <c r="F24" s="116">
        <v>41703</v>
      </c>
      <c r="G24" s="112">
        <v>11</v>
      </c>
      <c r="H24" s="24">
        <f t="shared" si="0"/>
        <v>-859</v>
      </c>
      <c r="I24" s="29">
        <f t="shared" si="1"/>
        <v>-2.0598038510418915E-2</v>
      </c>
      <c r="J24" s="32">
        <f t="shared" si="2"/>
        <v>449284</v>
      </c>
      <c r="K24" s="25">
        <f t="shared" si="3"/>
        <v>458733</v>
      </c>
      <c r="L24" s="24">
        <f t="shared" si="4"/>
        <v>-9449</v>
      </c>
      <c r="M24" s="29">
        <f t="shared" si="5"/>
        <v>-2.0598038510418915E-2</v>
      </c>
    </row>
    <row r="25" spans="1:16" x14ac:dyDescent="0.25">
      <c r="A25" s="12" t="s">
        <v>69</v>
      </c>
      <c r="B25" s="21" t="s">
        <v>26</v>
      </c>
      <c r="C25" s="14" t="s">
        <v>110</v>
      </c>
      <c r="D25" s="116">
        <v>39503</v>
      </c>
      <c r="E25" s="115">
        <v>10</v>
      </c>
      <c r="F25" s="116">
        <v>33216</v>
      </c>
      <c r="G25" s="115">
        <v>10</v>
      </c>
      <c r="H25" s="24">
        <f t="shared" si="0"/>
        <v>6287</v>
      </c>
      <c r="I25" s="29">
        <f t="shared" si="1"/>
        <v>0.18927625240847784</v>
      </c>
      <c r="J25" s="24">
        <f t="shared" si="2"/>
        <v>395030</v>
      </c>
      <c r="K25" s="25">
        <f t="shared" si="3"/>
        <v>332160</v>
      </c>
      <c r="L25" s="24">
        <f t="shared" si="4"/>
        <v>62870</v>
      </c>
      <c r="M25" s="29">
        <f t="shared" si="5"/>
        <v>0.18927625240847784</v>
      </c>
    </row>
    <row r="26" spans="1:16" x14ac:dyDescent="0.25">
      <c r="A26" s="12" t="s">
        <v>67</v>
      </c>
      <c r="B26" s="21" t="s">
        <v>26</v>
      </c>
      <c r="C26" s="14" t="s">
        <v>110</v>
      </c>
      <c r="D26" s="116">
        <v>16883</v>
      </c>
      <c r="E26" s="115">
        <v>9</v>
      </c>
      <c r="F26" s="116">
        <v>16798</v>
      </c>
      <c r="G26" s="115">
        <v>9</v>
      </c>
      <c r="H26" s="24">
        <f t="shared" si="0"/>
        <v>85</v>
      </c>
      <c r="I26" s="29">
        <f t="shared" si="1"/>
        <v>5.0601262055006545E-3</v>
      </c>
      <c r="J26" s="32">
        <f t="shared" si="2"/>
        <v>151947</v>
      </c>
      <c r="K26" s="25">
        <f t="shared" si="3"/>
        <v>151182</v>
      </c>
      <c r="L26" s="24">
        <f t="shared" si="4"/>
        <v>765</v>
      </c>
      <c r="M26" s="29">
        <f t="shared" si="5"/>
        <v>5.0601262055006545E-3</v>
      </c>
    </row>
    <row r="27" spans="1:16" x14ac:dyDescent="0.25">
      <c r="A27" s="12" t="s">
        <v>64</v>
      </c>
      <c r="B27" s="21" t="s">
        <v>26</v>
      </c>
      <c r="C27" s="14" t="s">
        <v>110</v>
      </c>
      <c r="D27" s="116">
        <v>34375</v>
      </c>
      <c r="E27" s="112">
        <v>11</v>
      </c>
      <c r="F27" s="116">
        <v>34404</v>
      </c>
      <c r="G27" s="112">
        <v>11</v>
      </c>
      <c r="H27" s="24">
        <f t="shared" si="0"/>
        <v>-29</v>
      </c>
      <c r="I27" s="29">
        <f t="shared" si="1"/>
        <v>-8.4292524125101733E-4</v>
      </c>
      <c r="J27" s="32">
        <f t="shared" si="2"/>
        <v>378125</v>
      </c>
      <c r="K27" s="25">
        <f t="shared" si="3"/>
        <v>378444</v>
      </c>
      <c r="L27" s="24">
        <f t="shared" si="4"/>
        <v>-319</v>
      </c>
      <c r="M27" s="29">
        <f t="shared" si="5"/>
        <v>-8.4292524125101733E-4</v>
      </c>
    </row>
    <row r="28" spans="1:16" x14ac:dyDescent="0.25">
      <c r="A28" s="110" t="s">
        <v>20</v>
      </c>
      <c r="B28" s="21" t="s">
        <v>26</v>
      </c>
      <c r="C28" s="14" t="s">
        <v>21</v>
      </c>
      <c r="D28" s="118">
        <v>30495</v>
      </c>
      <c r="E28" s="114">
        <v>8</v>
      </c>
      <c r="F28" s="118">
        <v>37805</v>
      </c>
      <c r="G28" s="114">
        <v>8</v>
      </c>
      <c r="H28" s="24">
        <f t="shared" si="0"/>
        <v>-7310</v>
      </c>
      <c r="I28" s="29">
        <f t="shared" si="1"/>
        <v>-0.19336066657849491</v>
      </c>
      <c r="J28" s="32">
        <f t="shared" si="2"/>
        <v>243960</v>
      </c>
      <c r="K28" s="25">
        <f t="shared" si="3"/>
        <v>302440</v>
      </c>
      <c r="L28" s="24">
        <f t="shared" si="4"/>
        <v>-58480</v>
      </c>
      <c r="M28" s="29">
        <f t="shared" si="5"/>
        <v>-0.19336066657849491</v>
      </c>
    </row>
    <row r="29" spans="1:16" x14ac:dyDescent="0.25">
      <c r="A29" s="126" t="s">
        <v>130</v>
      </c>
      <c r="B29" s="126" t="s">
        <v>70</v>
      </c>
      <c r="C29" s="127" t="s">
        <v>110</v>
      </c>
      <c r="D29" s="117">
        <v>3336</v>
      </c>
      <c r="E29" s="111">
        <v>4</v>
      </c>
      <c r="F29" s="117">
        <v>4068</v>
      </c>
      <c r="G29" s="111">
        <v>6</v>
      </c>
      <c r="H29" s="24">
        <f t="shared" si="0"/>
        <v>-732</v>
      </c>
      <c r="I29" s="29">
        <f t="shared" si="1"/>
        <v>-0.17994100294985252</v>
      </c>
      <c r="J29" s="24">
        <f t="shared" si="2"/>
        <v>13344</v>
      </c>
      <c r="K29" s="25">
        <f t="shared" si="3"/>
        <v>24408</v>
      </c>
      <c r="L29" s="24">
        <f t="shared" si="4"/>
        <v>-11064</v>
      </c>
      <c r="M29" s="29">
        <f t="shared" si="5"/>
        <v>-0.45329400196656833</v>
      </c>
    </row>
    <row r="30" spans="1:16" x14ac:dyDescent="0.25">
      <c r="A30" s="12" t="s">
        <v>55</v>
      </c>
      <c r="B30" s="21" t="s">
        <v>70</v>
      </c>
      <c r="C30" s="14" t="s">
        <v>110</v>
      </c>
      <c r="D30" s="116">
        <v>28957</v>
      </c>
      <c r="E30" s="112">
        <v>12</v>
      </c>
      <c r="F30" s="116">
        <v>30264</v>
      </c>
      <c r="G30" s="112">
        <v>12</v>
      </c>
      <c r="H30" s="24">
        <f t="shared" si="0"/>
        <v>-1307</v>
      </c>
      <c r="I30" s="29">
        <f t="shared" si="1"/>
        <v>-4.3186624372191382E-2</v>
      </c>
      <c r="J30" s="32">
        <f t="shared" si="2"/>
        <v>347484</v>
      </c>
      <c r="K30" s="25">
        <f t="shared" si="3"/>
        <v>363168</v>
      </c>
      <c r="L30" s="24">
        <f t="shared" si="4"/>
        <v>-15684</v>
      </c>
      <c r="M30" s="29">
        <f t="shared" si="5"/>
        <v>-4.3186624372191382E-2</v>
      </c>
    </row>
    <row r="31" spans="1:16" x14ac:dyDescent="0.25">
      <c r="A31" s="12" t="s">
        <v>34</v>
      </c>
      <c r="B31" s="21" t="s">
        <v>96</v>
      </c>
      <c r="C31" s="14" t="s">
        <v>42</v>
      </c>
      <c r="D31" s="116">
        <v>7172</v>
      </c>
      <c r="E31" s="112">
        <v>12</v>
      </c>
      <c r="F31" s="116">
        <v>7822</v>
      </c>
      <c r="G31" s="112">
        <v>12</v>
      </c>
      <c r="H31" s="24">
        <f t="shared" si="0"/>
        <v>-650</v>
      </c>
      <c r="I31" s="29">
        <f t="shared" si="1"/>
        <v>-8.3098951674763485E-2</v>
      </c>
      <c r="J31" s="32">
        <f t="shared" si="2"/>
        <v>86064</v>
      </c>
      <c r="K31" s="25">
        <f t="shared" si="3"/>
        <v>93864</v>
      </c>
      <c r="L31" s="24">
        <f t="shared" si="4"/>
        <v>-7800</v>
      </c>
      <c r="M31" s="29">
        <f t="shared" si="5"/>
        <v>-8.3098951674763485E-2</v>
      </c>
    </row>
    <row r="32" spans="1:16" x14ac:dyDescent="0.25">
      <c r="A32" s="12" t="s">
        <v>52</v>
      </c>
      <c r="B32" s="21" t="s">
        <v>96</v>
      </c>
      <c r="C32" s="14" t="s">
        <v>110</v>
      </c>
      <c r="D32" s="116">
        <v>24822</v>
      </c>
      <c r="E32" s="112">
        <v>12</v>
      </c>
      <c r="F32" s="116">
        <v>26015</v>
      </c>
      <c r="G32" s="112">
        <v>12</v>
      </c>
      <c r="H32" s="24">
        <f t="shared" si="0"/>
        <v>-1193</v>
      </c>
      <c r="I32" s="29">
        <f t="shared" si="1"/>
        <v>-4.5858158754564678E-2</v>
      </c>
      <c r="J32" s="32">
        <f t="shared" si="2"/>
        <v>297864</v>
      </c>
      <c r="K32" s="25">
        <f t="shared" si="3"/>
        <v>312180</v>
      </c>
      <c r="L32" s="24">
        <f t="shared" si="4"/>
        <v>-14316</v>
      </c>
      <c r="M32" s="29">
        <f t="shared" si="5"/>
        <v>-4.5858158754564678E-2</v>
      </c>
    </row>
    <row r="33" spans="1:16" x14ac:dyDescent="0.25">
      <c r="A33" s="12" t="s">
        <v>37</v>
      </c>
      <c r="B33" s="21" t="s">
        <v>96</v>
      </c>
      <c r="C33" s="14" t="s">
        <v>42</v>
      </c>
      <c r="D33" s="116">
        <v>19073</v>
      </c>
      <c r="E33" s="112">
        <v>18</v>
      </c>
      <c r="F33" s="116">
        <v>19335</v>
      </c>
      <c r="G33" s="112">
        <v>18</v>
      </c>
      <c r="H33" s="24">
        <f t="shared" si="0"/>
        <v>-262</v>
      </c>
      <c r="I33" s="29">
        <f t="shared" si="1"/>
        <v>-1.3550555986552883E-2</v>
      </c>
      <c r="J33" s="32">
        <f t="shared" si="2"/>
        <v>343314</v>
      </c>
      <c r="K33" s="25">
        <f t="shared" si="3"/>
        <v>348030</v>
      </c>
      <c r="L33" s="24">
        <f t="shared" si="4"/>
        <v>-4716</v>
      </c>
      <c r="M33" s="29">
        <f t="shared" si="5"/>
        <v>-1.3550555986552883E-2</v>
      </c>
      <c r="O33" s="95"/>
      <c r="P33" s="96"/>
    </row>
    <row r="34" spans="1:16" x14ac:dyDescent="0.25">
      <c r="A34" s="40" t="s">
        <v>91</v>
      </c>
      <c r="B34" s="21" t="s">
        <v>96</v>
      </c>
      <c r="C34" s="16" t="s">
        <v>110</v>
      </c>
      <c r="D34" s="117">
        <v>17100</v>
      </c>
      <c r="E34" s="111">
        <v>6</v>
      </c>
      <c r="F34" s="117">
        <v>19581</v>
      </c>
      <c r="G34" s="111">
        <v>6</v>
      </c>
      <c r="H34" s="24">
        <f t="shared" si="0"/>
        <v>-2481</v>
      </c>
      <c r="I34" s="29">
        <f t="shared" si="1"/>
        <v>-0.12670445840355446</v>
      </c>
      <c r="J34" s="32">
        <f t="shared" si="2"/>
        <v>102600</v>
      </c>
      <c r="K34" s="25">
        <f t="shared" si="3"/>
        <v>117486</v>
      </c>
      <c r="L34" s="24">
        <f t="shared" si="4"/>
        <v>-14886</v>
      </c>
      <c r="M34" s="29">
        <f t="shared" si="5"/>
        <v>-0.12670445840355446</v>
      </c>
    </row>
    <row r="35" spans="1:16" x14ac:dyDescent="0.25">
      <c r="A35" s="40" t="s">
        <v>92</v>
      </c>
      <c r="B35" s="21" t="s">
        <v>86</v>
      </c>
      <c r="C35" s="55" t="s">
        <v>93</v>
      </c>
      <c r="D35" s="26">
        <v>43824</v>
      </c>
      <c r="E35" s="111">
        <v>11</v>
      </c>
      <c r="F35" s="26">
        <v>44277</v>
      </c>
      <c r="G35" s="111">
        <v>11</v>
      </c>
      <c r="H35" s="24">
        <f t="shared" si="0"/>
        <v>-453</v>
      </c>
      <c r="I35" s="29">
        <f t="shared" si="1"/>
        <v>-1.0231045463784809E-2</v>
      </c>
      <c r="J35" s="32">
        <f t="shared" si="2"/>
        <v>482064</v>
      </c>
      <c r="K35" s="25">
        <f t="shared" si="3"/>
        <v>487047</v>
      </c>
      <c r="L35" s="24">
        <f t="shared" si="4"/>
        <v>-4983</v>
      </c>
      <c r="M35" s="29">
        <f t="shared" si="5"/>
        <v>-1.0231045463784809E-2</v>
      </c>
    </row>
    <row r="36" spans="1:16" x14ac:dyDescent="0.25">
      <c r="A36" s="12" t="s">
        <v>78</v>
      </c>
      <c r="B36" s="21" t="s">
        <v>86</v>
      </c>
      <c r="C36" s="14" t="s">
        <v>79</v>
      </c>
      <c r="D36" s="116">
        <v>30206</v>
      </c>
      <c r="E36" s="115">
        <v>11</v>
      </c>
      <c r="F36" s="116">
        <v>34255</v>
      </c>
      <c r="G36" s="115">
        <v>11</v>
      </c>
      <c r="H36" s="24">
        <f t="shared" si="0"/>
        <v>-4049</v>
      </c>
      <c r="I36" s="29">
        <f t="shared" si="1"/>
        <v>-0.11820172237629543</v>
      </c>
      <c r="J36" s="32">
        <f t="shared" si="2"/>
        <v>332266</v>
      </c>
      <c r="K36" s="25">
        <f t="shared" si="3"/>
        <v>376805</v>
      </c>
      <c r="L36" s="24">
        <f t="shared" si="4"/>
        <v>-44539</v>
      </c>
      <c r="M36" s="29">
        <f t="shared" si="5"/>
        <v>-0.11820172237629543</v>
      </c>
    </row>
    <row r="37" spans="1:16" x14ac:dyDescent="0.25">
      <c r="A37" s="12" t="s">
        <v>48</v>
      </c>
      <c r="B37" s="21" t="s">
        <v>25</v>
      </c>
      <c r="C37" s="14" t="s">
        <v>110</v>
      </c>
      <c r="D37" s="116">
        <v>11744</v>
      </c>
      <c r="E37" s="112">
        <v>10</v>
      </c>
      <c r="F37" s="116">
        <v>11774</v>
      </c>
      <c r="G37" s="112">
        <v>10</v>
      </c>
      <c r="H37" s="24">
        <f t="shared" si="0"/>
        <v>-30</v>
      </c>
      <c r="I37" s="29">
        <f t="shared" si="1"/>
        <v>-2.5479870901987428E-3</v>
      </c>
      <c r="J37" s="32">
        <f t="shared" si="2"/>
        <v>117440</v>
      </c>
      <c r="K37" s="25">
        <f t="shared" si="3"/>
        <v>117740</v>
      </c>
      <c r="L37" s="24">
        <f t="shared" si="4"/>
        <v>-300</v>
      </c>
      <c r="M37" s="29">
        <f t="shared" si="5"/>
        <v>-2.5479870901987428E-3</v>
      </c>
    </row>
    <row r="38" spans="1:16" x14ac:dyDescent="0.25">
      <c r="A38" s="12" t="s">
        <v>60</v>
      </c>
      <c r="B38" s="21" t="s">
        <v>25</v>
      </c>
      <c r="C38" s="14" t="s">
        <v>110</v>
      </c>
      <c r="D38" s="116">
        <v>13188</v>
      </c>
      <c r="E38" s="112">
        <v>10</v>
      </c>
      <c r="F38" s="116">
        <v>14109</v>
      </c>
      <c r="G38" s="112">
        <v>10</v>
      </c>
      <c r="H38" s="24">
        <f t="shared" si="0"/>
        <v>-921</v>
      </c>
      <c r="I38" s="29">
        <f t="shared" si="1"/>
        <v>-6.5277482458005534E-2</v>
      </c>
      <c r="J38" s="32">
        <f t="shared" si="2"/>
        <v>131880</v>
      </c>
      <c r="K38" s="25">
        <f t="shared" si="3"/>
        <v>141090</v>
      </c>
      <c r="L38" s="24">
        <f t="shared" si="4"/>
        <v>-9210</v>
      </c>
      <c r="M38" s="29">
        <f t="shared" si="5"/>
        <v>-6.5277482458005534E-2</v>
      </c>
      <c r="O38" s="95"/>
      <c r="P38" s="96"/>
    </row>
    <row r="39" spans="1:16" x14ac:dyDescent="0.25">
      <c r="A39" s="12" t="s">
        <v>14</v>
      </c>
      <c r="B39" s="21" t="s">
        <v>25</v>
      </c>
      <c r="C39" s="14" t="s">
        <v>21</v>
      </c>
      <c r="D39" s="116">
        <v>15705</v>
      </c>
      <c r="E39" s="113">
        <v>11</v>
      </c>
      <c r="F39" s="116">
        <v>16034</v>
      </c>
      <c r="G39" s="113">
        <v>11</v>
      </c>
      <c r="H39" s="24">
        <f t="shared" si="0"/>
        <v>-329</v>
      </c>
      <c r="I39" s="29">
        <f t="shared" si="1"/>
        <v>-2.0518897343145815E-2</v>
      </c>
      <c r="J39" s="32">
        <f t="shared" si="2"/>
        <v>172755</v>
      </c>
      <c r="K39" s="25">
        <f t="shared" si="3"/>
        <v>176374</v>
      </c>
      <c r="L39" s="24">
        <f t="shared" si="4"/>
        <v>-3619</v>
      </c>
      <c r="M39" s="29">
        <f t="shared" si="5"/>
        <v>-2.0518897343145815E-2</v>
      </c>
    </row>
    <row r="40" spans="1:16" x14ac:dyDescent="0.25">
      <c r="A40" s="12" t="s">
        <v>66</v>
      </c>
      <c r="B40" s="21" t="s">
        <v>25</v>
      </c>
      <c r="C40" s="14" t="s">
        <v>110</v>
      </c>
      <c r="D40" s="116">
        <v>26456</v>
      </c>
      <c r="E40" s="112">
        <v>12</v>
      </c>
      <c r="F40" s="116">
        <v>28209</v>
      </c>
      <c r="G40" s="112">
        <v>12</v>
      </c>
      <c r="H40" s="24">
        <f t="shared" ref="H40:H71" si="6">D40-F40</f>
        <v>-1753</v>
      </c>
      <c r="I40" s="29">
        <f t="shared" ref="I40:I71" si="7">H40/F40</f>
        <v>-6.2143287603247194E-2</v>
      </c>
      <c r="J40" s="32">
        <f t="shared" ref="J40:J71" si="8">D40*E40</f>
        <v>317472</v>
      </c>
      <c r="K40" s="25">
        <f t="shared" ref="K40:K71" si="9">F40*G40</f>
        <v>338508</v>
      </c>
      <c r="L40" s="24">
        <f t="shared" ref="L40:L71" si="10">J40-K40</f>
        <v>-21036</v>
      </c>
      <c r="M40" s="29">
        <f t="shared" ref="M40:M71" si="11">L40/K40</f>
        <v>-6.2143287603247194E-2</v>
      </c>
    </row>
    <row r="41" spans="1:16" x14ac:dyDescent="0.25">
      <c r="A41" s="12" t="s">
        <v>28</v>
      </c>
      <c r="B41" s="21" t="s">
        <v>24</v>
      </c>
      <c r="C41" s="22" t="s">
        <v>42</v>
      </c>
      <c r="D41" s="116">
        <v>29321</v>
      </c>
      <c r="E41" s="113">
        <v>12</v>
      </c>
      <c r="F41" s="116">
        <v>33763</v>
      </c>
      <c r="G41" s="113">
        <v>12</v>
      </c>
      <c r="H41" s="24">
        <f t="shared" si="6"/>
        <v>-4442</v>
      </c>
      <c r="I41" s="29">
        <f t="shared" si="7"/>
        <v>-0.13156413825785623</v>
      </c>
      <c r="J41" s="32">
        <f t="shared" si="8"/>
        <v>351852</v>
      </c>
      <c r="K41" s="25">
        <f t="shared" si="9"/>
        <v>405156</v>
      </c>
      <c r="L41" s="24">
        <f t="shared" si="10"/>
        <v>-53304</v>
      </c>
      <c r="M41" s="29">
        <f t="shared" si="11"/>
        <v>-0.13156413825785623</v>
      </c>
    </row>
    <row r="42" spans="1:16" x14ac:dyDescent="0.25">
      <c r="A42" s="12" t="s">
        <v>51</v>
      </c>
      <c r="B42" s="21" t="s">
        <v>24</v>
      </c>
      <c r="C42" s="14" t="s">
        <v>110</v>
      </c>
      <c r="D42" s="116">
        <v>23827</v>
      </c>
      <c r="E42" s="112">
        <v>13</v>
      </c>
      <c r="F42" s="116">
        <v>25645</v>
      </c>
      <c r="G42" s="112">
        <v>16</v>
      </c>
      <c r="H42" s="24">
        <f t="shared" si="6"/>
        <v>-1818</v>
      </c>
      <c r="I42" s="29">
        <f t="shared" si="7"/>
        <v>-7.0891011893156566E-2</v>
      </c>
      <c r="J42" s="32">
        <f t="shared" si="8"/>
        <v>309751</v>
      </c>
      <c r="K42" s="25">
        <f t="shared" si="9"/>
        <v>410320</v>
      </c>
      <c r="L42" s="24">
        <f t="shared" si="10"/>
        <v>-100569</v>
      </c>
      <c r="M42" s="29">
        <f t="shared" si="11"/>
        <v>-0.2450989471631897</v>
      </c>
      <c r="O42" s="95"/>
      <c r="P42" s="96"/>
    </row>
    <row r="43" spans="1:16" x14ac:dyDescent="0.25">
      <c r="A43" s="12" t="s">
        <v>53</v>
      </c>
      <c r="B43" s="21" t="s">
        <v>24</v>
      </c>
      <c r="C43" s="14" t="s">
        <v>110</v>
      </c>
      <c r="D43" s="116">
        <v>23436</v>
      </c>
      <c r="E43" s="112">
        <v>12</v>
      </c>
      <c r="F43" s="116">
        <v>27986</v>
      </c>
      <c r="G43" s="112">
        <v>12</v>
      </c>
      <c r="H43" s="24">
        <f t="shared" si="6"/>
        <v>-4550</v>
      </c>
      <c r="I43" s="29">
        <f t="shared" si="7"/>
        <v>-0.16258129064532267</v>
      </c>
      <c r="J43" s="32">
        <f t="shared" si="8"/>
        <v>281232</v>
      </c>
      <c r="K43" s="25">
        <f t="shared" si="9"/>
        <v>335832</v>
      </c>
      <c r="L43" s="24">
        <f t="shared" si="10"/>
        <v>-54600</v>
      </c>
      <c r="M43" s="29">
        <f t="shared" si="11"/>
        <v>-0.16258129064532267</v>
      </c>
    </row>
    <row r="44" spans="1:16" x14ac:dyDescent="0.25">
      <c r="A44" s="12" t="s">
        <v>61</v>
      </c>
      <c r="B44" s="21" t="s">
        <v>24</v>
      </c>
      <c r="C44" s="14" t="s">
        <v>110</v>
      </c>
      <c r="D44" s="116">
        <v>34780</v>
      </c>
      <c r="E44" s="112">
        <v>25</v>
      </c>
      <c r="F44" s="116">
        <v>34564</v>
      </c>
      <c r="G44" s="112">
        <v>26</v>
      </c>
      <c r="H44" s="24">
        <f t="shared" si="6"/>
        <v>216</v>
      </c>
      <c r="I44" s="29">
        <f t="shared" si="7"/>
        <v>6.2492767040851754E-3</v>
      </c>
      <c r="J44" s="32">
        <f t="shared" si="8"/>
        <v>869500</v>
      </c>
      <c r="K44" s="25">
        <f t="shared" si="9"/>
        <v>898664</v>
      </c>
      <c r="L44" s="24">
        <f t="shared" si="10"/>
        <v>-29164</v>
      </c>
      <c r="M44" s="29">
        <f t="shared" si="11"/>
        <v>-3.2452618553764252E-2</v>
      </c>
    </row>
    <row r="45" spans="1:16" x14ac:dyDescent="0.25">
      <c r="A45" s="12" t="s">
        <v>15</v>
      </c>
      <c r="B45" s="21" t="s">
        <v>24</v>
      </c>
      <c r="C45" s="14" t="s">
        <v>21</v>
      </c>
      <c r="D45" s="116">
        <v>29032</v>
      </c>
      <c r="E45" s="113">
        <v>49</v>
      </c>
      <c r="F45" s="116">
        <v>32225</v>
      </c>
      <c r="G45" s="113">
        <v>48</v>
      </c>
      <c r="H45" s="24">
        <f t="shared" si="6"/>
        <v>-3193</v>
      </c>
      <c r="I45" s="29">
        <f t="shared" si="7"/>
        <v>-9.9084561675717608E-2</v>
      </c>
      <c r="J45" s="32">
        <f t="shared" si="8"/>
        <v>1422568</v>
      </c>
      <c r="K45" s="25">
        <f t="shared" si="9"/>
        <v>1546800</v>
      </c>
      <c r="L45" s="24">
        <f t="shared" si="10"/>
        <v>-124232</v>
      </c>
      <c r="M45" s="29">
        <f t="shared" si="11"/>
        <v>-8.0315490043961726E-2</v>
      </c>
    </row>
    <row r="46" spans="1:16" x14ac:dyDescent="0.25">
      <c r="A46" s="15" t="s">
        <v>29</v>
      </c>
      <c r="B46" s="21" t="s">
        <v>24</v>
      </c>
      <c r="C46" s="22" t="s">
        <v>42</v>
      </c>
      <c r="D46" s="117">
        <v>21857</v>
      </c>
      <c r="E46" s="114">
        <v>6</v>
      </c>
      <c r="F46" s="117">
        <v>26935</v>
      </c>
      <c r="G46" s="114">
        <v>6</v>
      </c>
      <c r="H46" s="24">
        <f t="shared" si="6"/>
        <v>-5078</v>
      </c>
      <c r="I46" s="29">
        <f t="shared" si="7"/>
        <v>-0.18852793762762204</v>
      </c>
      <c r="J46" s="32">
        <f t="shared" si="8"/>
        <v>131142</v>
      </c>
      <c r="K46" s="25">
        <f t="shared" si="9"/>
        <v>161610</v>
      </c>
      <c r="L46" s="24">
        <f t="shared" si="10"/>
        <v>-30468</v>
      </c>
      <c r="M46" s="29">
        <f t="shared" si="11"/>
        <v>-0.18852793762762204</v>
      </c>
    </row>
    <row r="47" spans="1:16" x14ac:dyDescent="0.25">
      <c r="A47" s="12" t="s">
        <v>32</v>
      </c>
      <c r="B47" s="21" t="s">
        <v>24</v>
      </c>
      <c r="C47" s="22" t="s">
        <v>42</v>
      </c>
      <c r="D47" s="116">
        <v>35548</v>
      </c>
      <c r="E47" s="113">
        <v>18</v>
      </c>
      <c r="F47" s="116">
        <v>43144</v>
      </c>
      <c r="G47" s="113">
        <v>18</v>
      </c>
      <c r="H47" s="24">
        <f t="shared" si="6"/>
        <v>-7596</v>
      </c>
      <c r="I47" s="29">
        <f t="shared" si="7"/>
        <v>-0.17606156128314482</v>
      </c>
      <c r="J47" s="32">
        <f t="shared" si="8"/>
        <v>639864</v>
      </c>
      <c r="K47" s="25">
        <f t="shared" si="9"/>
        <v>776592</v>
      </c>
      <c r="L47" s="24">
        <f t="shared" si="10"/>
        <v>-136728</v>
      </c>
      <c r="M47" s="29">
        <f t="shared" si="11"/>
        <v>-0.17606156128314482</v>
      </c>
    </row>
    <row r="48" spans="1:16" x14ac:dyDescent="0.25">
      <c r="A48" s="12" t="s">
        <v>65</v>
      </c>
      <c r="B48" s="21" t="s">
        <v>33</v>
      </c>
      <c r="C48" s="14" t="s">
        <v>110</v>
      </c>
      <c r="D48" s="116">
        <v>46975</v>
      </c>
      <c r="E48" s="112">
        <v>74</v>
      </c>
      <c r="F48" s="116">
        <v>53248</v>
      </c>
      <c r="G48" s="112">
        <v>77</v>
      </c>
      <c r="H48" s="24">
        <f t="shared" si="6"/>
        <v>-6273</v>
      </c>
      <c r="I48" s="29">
        <f t="shared" si="7"/>
        <v>-0.11780724158653846</v>
      </c>
      <c r="J48" s="32">
        <f t="shared" si="8"/>
        <v>3476150</v>
      </c>
      <c r="K48" s="25">
        <f t="shared" si="9"/>
        <v>4100096</v>
      </c>
      <c r="L48" s="24">
        <f t="shared" si="10"/>
        <v>-623946</v>
      </c>
      <c r="M48" s="29">
        <f t="shared" si="11"/>
        <v>-0.15217838801823177</v>
      </c>
    </row>
    <row r="49" spans="1:16" s="126" customFormat="1" x14ac:dyDescent="0.25">
      <c r="A49" s="12" t="s">
        <v>68</v>
      </c>
      <c r="B49" s="21" t="s">
        <v>97</v>
      </c>
      <c r="C49" s="14" t="s">
        <v>110</v>
      </c>
      <c r="D49" s="116">
        <v>15700</v>
      </c>
      <c r="E49" s="115">
        <v>7</v>
      </c>
      <c r="F49" s="116">
        <v>14692</v>
      </c>
      <c r="G49" s="115">
        <v>7</v>
      </c>
      <c r="H49" s="24">
        <f t="shared" si="6"/>
        <v>1008</v>
      </c>
      <c r="I49" s="29">
        <f t="shared" si="7"/>
        <v>6.8608766675741895E-2</v>
      </c>
      <c r="J49" s="32">
        <f t="shared" si="8"/>
        <v>109900</v>
      </c>
      <c r="K49" s="25">
        <f t="shared" si="9"/>
        <v>102844</v>
      </c>
      <c r="L49" s="24">
        <f t="shared" si="10"/>
        <v>7056</v>
      </c>
      <c r="M49" s="123">
        <f t="shared" si="11"/>
        <v>6.8608766675741895E-2</v>
      </c>
    </row>
    <row r="50" spans="1:16" x14ac:dyDescent="0.25">
      <c r="A50" s="15" t="s">
        <v>76</v>
      </c>
      <c r="B50" s="21" t="s">
        <v>44</v>
      </c>
      <c r="C50" s="16" t="s">
        <v>77</v>
      </c>
      <c r="D50" s="116">
        <v>10351</v>
      </c>
      <c r="E50" s="111">
        <v>34</v>
      </c>
      <c r="F50" s="116">
        <v>10017</v>
      </c>
      <c r="G50" s="111">
        <v>41</v>
      </c>
      <c r="H50" s="24">
        <f t="shared" si="6"/>
        <v>334</v>
      </c>
      <c r="I50" s="29">
        <f t="shared" si="7"/>
        <v>3.3343316362184287E-2</v>
      </c>
      <c r="J50" s="32">
        <f t="shared" si="8"/>
        <v>351934</v>
      </c>
      <c r="K50" s="25">
        <f t="shared" si="9"/>
        <v>410697</v>
      </c>
      <c r="L50" s="24">
        <f t="shared" si="10"/>
        <v>-58763</v>
      </c>
      <c r="M50" s="29">
        <f t="shared" si="11"/>
        <v>-0.14308115228501792</v>
      </c>
      <c r="O50" s="95"/>
      <c r="P50" s="96"/>
    </row>
    <row r="51" spans="1:16" x14ac:dyDescent="0.25">
      <c r="A51" s="12" t="s">
        <v>35</v>
      </c>
      <c r="B51" s="21" t="s">
        <v>44</v>
      </c>
      <c r="C51" s="14" t="s">
        <v>42</v>
      </c>
      <c r="D51" s="116">
        <v>5091</v>
      </c>
      <c r="E51" s="112">
        <v>18</v>
      </c>
      <c r="F51" s="116">
        <v>5779</v>
      </c>
      <c r="G51" s="112">
        <v>18</v>
      </c>
      <c r="H51" s="24">
        <f t="shared" si="6"/>
        <v>-688</v>
      </c>
      <c r="I51" s="29">
        <f t="shared" si="7"/>
        <v>-0.11905173905519986</v>
      </c>
      <c r="J51" s="32">
        <f t="shared" si="8"/>
        <v>91638</v>
      </c>
      <c r="K51" s="25">
        <f t="shared" si="9"/>
        <v>104022</v>
      </c>
      <c r="L51" s="24">
        <f t="shared" si="10"/>
        <v>-12384</v>
      </c>
      <c r="M51" s="29">
        <f t="shared" si="11"/>
        <v>-0.11905173905519986</v>
      </c>
    </row>
    <row r="52" spans="1:16" x14ac:dyDescent="0.25">
      <c r="A52" s="12" t="s">
        <v>57</v>
      </c>
      <c r="B52" s="21" t="s">
        <v>44</v>
      </c>
      <c r="C52" s="14" t="s">
        <v>110</v>
      </c>
      <c r="D52" s="116">
        <v>6833</v>
      </c>
      <c r="E52" s="112">
        <v>12</v>
      </c>
      <c r="F52" s="116">
        <v>6969</v>
      </c>
      <c r="G52" s="112">
        <v>12</v>
      </c>
      <c r="H52" s="24">
        <f t="shared" si="6"/>
        <v>-136</v>
      </c>
      <c r="I52" s="29">
        <f t="shared" si="7"/>
        <v>-1.9514994977758646E-2</v>
      </c>
      <c r="J52" s="32">
        <f t="shared" si="8"/>
        <v>81996</v>
      </c>
      <c r="K52" s="25">
        <f t="shared" si="9"/>
        <v>83628</v>
      </c>
      <c r="L52" s="24">
        <f t="shared" si="10"/>
        <v>-1632</v>
      </c>
      <c r="M52" s="29">
        <f t="shared" si="11"/>
        <v>-1.9514994977758646E-2</v>
      </c>
      <c r="O52" s="95"/>
      <c r="P52" s="96"/>
    </row>
    <row r="53" spans="1:16" x14ac:dyDescent="0.25">
      <c r="A53" s="12" t="s">
        <v>40</v>
      </c>
      <c r="B53" s="21" t="s">
        <v>44</v>
      </c>
      <c r="C53" s="14" t="s">
        <v>42</v>
      </c>
      <c r="D53" s="116">
        <v>6744</v>
      </c>
      <c r="E53" s="112">
        <v>18</v>
      </c>
      <c r="F53" s="116">
        <v>7073</v>
      </c>
      <c r="G53" s="112">
        <v>18</v>
      </c>
      <c r="H53" s="24">
        <f t="shared" si="6"/>
        <v>-329</v>
      </c>
      <c r="I53" s="29">
        <f t="shared" si="7"/>
        <v>-4.6514915877279794E-2</v>
      </c>
      <c r="J53" s="32">
        <f t="shared" si="8"/>
        <v>121392</v>
      </c>
      <c r="K53" s="25">
        <f t="shared" si="9"/>
        <v>127314</v>
      </c>
      <c r="L53" s="24">
        <f t="shared" si="10"/>
        <v>-5922</v>
      </c>
      <c r="M53" s="29">
        <f t="shared" si="11"/>
        <v>-4.6514915877279794E-2</v>
      </c>
    </row>
    <row r="54" spans="1:16" x14ac:dyDescent="0.25">
      <c r="A54" s="40" t="s">
        <v>113</v>
      </c>
      <c r="B54" s="21" t="s">
        <v>43</v>
      </c>
      <c r="C54" s="16" t="s">
        <v>93</v>
      </c>
      <c r="D54" s="26">
        <v>33370</v>
      </c>
      <c r="E54" s="111">
        <v>11</v>
      </c>
      <c r="F54" s="26">
        <v>30783</v>
      </c>
      <c r="G54" s="111">
        <v>11</v>
      </c>
      <c r="H54" s="24">
        <f t="shared" si="6"/>
        <v>2587</v>
      </c>
      <c r="I54" s="29">
        <f t="shared" si="7"/>
        <v>8.4039892148263656E-2</v>
      </c>
      <c r="J54" s="32">
        <f t="shared" si="8"/>
        <v>367070</v>
      </c>
      <c r="K54" s="25">
        <f t="shared" si="9"/>
        <v>338613</v>
      </c>
      <c r="L54" s="24">
        <f t="shared" si="10"/>
        <v>28457</v>
      </c>
      <c r="M54" s="29">
        <f t="shared" si="11"/>
        <v>8.4039892148263656E-2</v>
      </c>
      <c r="O54" s="95"/>
      <c r="P54" s="96"/>
    </row>
    <row r="55" spans="1:16" x14ac:dyDescent="0.25">
      <c r="A55" s="12" t="s">
        <v>112</v>
      </c>
      <c r="B55" s="21" t="s">
        <v>43</v>
      </c>
      <c r="C55" s="14" t="s">
        <v>101</v>
      </c>
      <c r="D55" s="116">
        <v>9380</v>
      </c>
      <c r="E55" s="112">
        <v>8</v>
      </c>
      <c r="F55" s="116">
        <v>8869</v>
      </c>
      <c r="G55" s="112">
        <v>8</v>
      </c>
      <c r="H55" s="24">
        <f t="shared" si="6"/>
        <v>511</v>
      </c>
      <c r="I55" s="29">
        <f t="shared" si="7"/>
        <v>5.7616416732438828E-2</v>
      </c>
      <c r="J55" s="32">
        <f t="shared" si="8"/>
        <v>75040</v>
      </c>
      <c r="K55" s="25">
        <f t="shared" si="9"/>
        <v>70952</v>
      </c>
      <c r="L55" s="24">
        <f t="shared" si="10"/>
        <v>4088</v>
      </c>
      <c r="M55" s="29">
        <f t="shared" si="11"/>
        <v>5.7616416732438828E-2</v>
      </c>
    </row>
    <row r="56" spans="1:16" x14ac:dyDescent="0.25">
      <c r="A56" s="12" t="s">
        <v>38</v>
      </c>
      <c r="B56" s="21" t="s">
        <v>43</v>
      </c>
      <c r="C56" s="14" t="s">
        <v>42</v>
      </c>
      <c r="D56" s="116">
        <v>34943</v>
      </c>
      <c r="E56" s="112">
        <v>18</v>
      </c>
      <c r="F56" s="116">
        <v>38966</v>
      </c>
      <c r="G56" s="112">
        <v>18</v>
      </c>
      <c r="H56" s="24">
        <f t="shared" si="6"/>
        <v>-4023</v>
      </c>
      <c r="I56" s="29">
        <f t="shared" si="7"/>
        <v>-0.10324385361597289</v>
      </c>
      <c r="J56" s="32">
        <f t="shared" si="8"/>
        <v>628974</v>
      </c>
      <c r="K56" s="25">
        <f t="shared" si="9"/>
        <v>701388</v>
      </c>
      <c r="L56" s="24">
        <f t="shared" si="10"/>
        <v>-72414</v>
      </c>
      <c r="M56" s="29">
        <f t="shared" si="11"/>
        <v>-0.10324385361597289</v>
      </c>
    </row>
    <row r="57" spans="1:16" x14ac:dyDescent="0.25">
      <c r="A57" s="12" t="s">
        <v>39</v>
      </c>
      <c r="B57" s="21" t="s">
        <v>43</v>
      </c>
      <c r="C57" s="23" t="s">
        <v>42</v>
      </c>
      <c r="D57" s="116">
        <v>19722</v>
      </c>
      <c r="E57" s="112">
        <v>18</v>
      </c>
      <c r="F57" s="116">
        <v>21185</v>
      </c>
      <c r="G57" s="112">
        <v>18</v>
      </c>
      <c r="H57" s="24">
        <f t="shared" si="6"/>
        <v>-1463</v>
      </c>
      <c r="I57" s="29">
        <f t="shared" si="7"/>
        <v>-6.9058295964125563E-2</v>
      </c>
      <c r="J57" s="32">
        <f t="shared" si="8"/>
        <v>354996</v>
      </c>
      <c r="K57" s="25">
        <f t="shared" si="9"/>
        <v>381330</v>
      </c>
      <c r="L57" s="24">
        <f t="shared" si="10"/>
        <v>-26334</v>
      </c>
      <c r="M57" s="29">
        <f t="shared" si="11"/>
        <v>-6.9058295964125563E-2</v>
      </c>
    </row>
    <row r="58" spans="1:16" x14ac:dyDescent="0.25">
      <c r="A58" s="12" t="s">
        <v>114</v>
      </c>
      <c r="B58" s="21" t="s">
        <v>43</v>
      </c>
      <c r="C58" s="14" t="s">
        <v>101</v>
      </c>
      <c r="D58" s="117">
        <v>3237</v>
      </c>
      <c r="E58" s="111">
        <v>6</v>
      </c>
      <c r="F58" s="117">
        <v>3275</v>
      </c>
      <c r="G58" s="111">
        <v>6</v>
      </c>
      <c r="H58" s="24">
        <f t="shared" si="6"/>
        <v>-38</v>
      </c>
      <c r="I58" s="29">
        <f t="shared" si="7"/>
        <v>-1.1603053435114504E-2</v>
      </c>
      <c r="J58" s="32">
        <f t="shared" si="8"/>
        <v>19422</v>
      </c>
      <c r="K58" s="25">
        <f t="shared" si="9"/>
        <v>19650</v>
      </c>
      <c r="L58" s="24">
        <f t="shared" si="10"/>
        <v>-228</v>
      </c>
      <c r="M58" s="29">
        <f t="shared" si="11"/>
        <v>-1.1603053435114504E-2</v>
      </c>
    </row>
    <row r="59" spans="1:16" x14ac:dyDescent="0.25">
      <c r="A59" s="12" t="s">
        <v>115</v>
      </c>
      <c r="B59" s="21" t="s">
        <v>43</v>
      </c>
      <c r="C59" s="14" t="s">
        <v>101</v>
      </c>
      <c r="D59" s="117">
        <v>5371</v>
      </c>
      <c r="E59" s="111">
        <v>4</v>
      </c>
      <c r="F59" s="117">
        <v>5044</v>
      </c>
      <c r="G59" s="111">
        <v>4</v>
      </c>
      <c r="H59" s="24">
        <f t="shared" si="6"/>
        <v>327</v>
      </c>
      <c r="I59" s="29">
        <f t="shared" si="7"/>
        <v>6.4829500396510711E-2</v>
      </c>
      <c r="J59" s="32">
        <f t="shared" si="8"/>
        <v>21484</v>
      </c>
      <c r="K59" s="25">
        <f t="shared" si="9"/>
        <v>20176</v>
      </c>
      <c r="L59" s="24">
        <f t="shared" si="10"/>
        <v>1308</v>
      </c>
      <c r="M59" s="29">
        <f t="shared" si="11"/>
        <v>6.4829500396510711E-2</v>
      </c>
    </row>
    <row r="60" spans="1:16" x14ac:dyDescent="0.25">
      <c r="A60" s="12" t="s">
        <v>41</v>
      </c>
      <c r="B60" s="21" t="s">
        <v>43</v>
      </c>
      <c r="C60" s="14" t="s">
        <v>42</v>
      </c>
      <c r="D60" s="116">
        <v>7500</v>
      </c>
      <c r="E60" s="112">
        <v>13</v>
      </c>
      <c r="F60" s="116">
        <v>8590</v>
      </c>
      <c r="G60" s="112">
        <v>12</v>
      </c>
      <c r="H60" s="24">
        <f t="shared" si="6"/>
        <v>-1090</v>
      </c>
      <c r="I60" s="29">
        <f t="shared" si="7"/>
        <v>-0.12689173457508732</v>
      </c>
      <c r="J60" s="32">
        <f t="shared" si="8"/>
        <v>97500</v>
      </c>
      <c r="K60" s="25">
        <f t="shared" si="9"/>
        <v>103080</v>
      </c>
      <c r="L60" s="24">
        <f t="shared" si="10"/>
        <v>-5580</v>
      </c>
      <c r="M60" s="29">
        <f t="shared" si="11"/>
        <v>-5.4132712456344587E-2</v>
      </c>
    </row>
    <row r="61" spans="1:16" x14ac:dyDescent="0.25">
      <c r="A61" s="15" t="s">
        <v>116</v>
      </c>
      <c r="B61" s="21" t="s">
        <v>43</v>
      </c>
      <c r="C61" s="22" t="s">
        <v>101</v>
      </c>
      <c r="D61" s="117">
        <v>6707</v>
      </c>
      <c r="E61" s="114">
        <v>6</v>
      </c>
      <c r="F61" s="117">
        <v>8380</v>
      </c>
      <c r="G61" s="114">
        <v>6</v>
      </c>
      <c r="H61" s="24">
        <f t="shared" si="6"/>
        <v>-1673</v>
      </c>
      <c r="I61" s="29">
        <f t="shared" si="7"/>
        <v>-0.19964200477326968</v>
      </c>
      <c r="J61" s="32">
        <f t="shared" si="8"/>
        <v>40242</v>
      </c>
      <c r="K61" s="25">
        <f t="shared" si="9"/>
        <v>50280</v>
      </c>
      <c r="L61" s="24">
        <f t="shared" si="10"/>
        <v>-10038</v>
      </c>
      <c r="M61" s="29">
        <f t="shared" si="11"/>
        <v>-0.19964200477326968</v>
      </c>
    </row>
    <row r="62" spans="1:16" x14ac:dyDescent="0.25">
      <c r="A62" s="12" t="s">
        <v>117</v>
      </c>
      <c r="B62" s="21" t="s">
        <v>43</v>
      </c>
      <c r="C62" s="14" t="s">
        <v>101</v>
      </c>
      <c r="D62" s="116">
        <v>8819</v>
      </c>
      <c r="E62" s="112">
        <v>7</v>
      </c>
      <c r="F62" s="116">
        <v>8496</v>
      </c>
      <c r="G62" s="112">
        <v>7</v>
      </c>
      <c r="H62" s="24">
        <f t="shared" si="6"/>
        <v>323</v>
      </c>
      <c r="I62" s="29">
        <f t="shared" si="7"/>
        <v>3.8017890772128062E-2</v>
      </c>
      <c r="J62" s="32">
        <f t="shared" si="8"/>
        <v>61733</v>
      </c>
      <c r="K62" s="25">
        <f t="shared" si="9"/>
        <v>59472</v>
      </c>
      <c r="L62" s="24">
        <f t="shared" si="10"/>
        <v>2261</v>
      </c>
      <c r="M62" s="29">
        <f t="shared" si="11"/>
        <v>3.8017890772128062E-2</v>
      </c>
    </row>
    <row r="63" spans="1:16" x14ac:dyDescent="0.25">
      <c r="A63" s="12" t="s">
        <v>74</v>
      </c>
      <c r="B63" s="21" t="s">
        <v>43</v>
      </c>
      <c r="C63" s="14" t="s">
        <v>75</v>
      </c>
      <c r="D63" s="116">
        <v>8184</v>
      </c>
      <c r="E63" s="112">
        <v>7</v>
      </c>
      <c r="F63" s="116">
        <v>8815</v>
      </c>
      <c r="G63" s="112">
        <v>7</v>
      </c>
      <c r="H63" s="24">
        <f t="shared" si="6"/>
        <v>-631</v>
      </c>
      <c r="I63" s="29">
        <f t="shared" si="7"/>
        <v>-7.1582529778786166E-2</v>
      </c>
      <c r="J63" s="32">
        <f t="shared" si="8"/>
        <v>57288</v>
      </c>
      <c r="K63" s="25">
        <f t="shared" si="9"/>
        <v>61705</v>
      </c>
      <c r="L63" s="24">
        <f t="shared" si="10"/>
        <v>-4417</v>
      </c>
      <c r="M63" s="29">
        <f t="shared" si="11"/>
        <v>-7.1582529778786166E-2</v>
      </c>
    </row>
    <row r="64" spans="1:16" x14ac:dyDescent="0.25">
      <c r="A64" s="12" t="s">
        <v>45</v>
      </c>
      <c r="B64" s="21" t="s">
        <v>47</v>
      </c>
      <c r="C64" s="14" t="s">
        <v>111</v>
      </c>
      <c r="D64" s="116">
        <v>35049</v>
      </c>
      <c r="E64" s="112">
        <v>52</v>
      </c>
      <c r="F64" s="116">
        <v>36280</v>
      </c>
      <c r="G64" s="112">
        <v>53</v>
      </c>
      <c r="H64" s="24">
        <f t="shared" si="6"/>
        <v>-1231</v>
      </c>
      <c r="I64" s="29">
        <f t="shared" si="7"/>
        <v>-3.3930540242557886E-2</v>
      </c>
      <c r="J64" s="32">
        <f t="shared" si="8"/>
        <v>1822548</v>
      </c>
      <c r="K64" s="25">
        <f t="shared" si="9"/>
        <v>1922840</v>
      </c>
      <c r="L64" s="24">
        <f t="shared" si="10"/>
        <v>-100292</v>
      </c>
      <c r="M64" s="29">
        <f t="shared" si="11"/>
        <v>-5.2158265898358674E-2</v>
      </c>
    </row>
    <row r="65" spans="1:16" x14ac:dyDescent="0.25">
      <c r="A65" s="126" t="s">
        <v>133</v>
      </c>
      <c r="B65" s="119" t="s">
        <v>47</v>
      </c>
      <c r="C65" s="127" t="s">
        <v>111</v>
      </c>
      <c r="D65" s="117">
        <v>14028</v>
      </c>
      <c r="E65" s="111">
        <v>10</v>
      </c>
      <c r="F65" s="117">
        <v>16144</v>
      </c>
      <c r="G65" s="111">
        <v>8</v>
      </c>
      <c r="H65" s="24">
        <f t="shared" si="6"/>
        <v>-2116</v>
      </c>
      <c r="I65" s="29">
        <f t="shared" si="7"/>
        <v>-0.13107036669970268</v>
      </c>
      <c r="J65" s="32">
        <f t="shared" si="8"/>
        <v>140280</v>
      </c>
      <c r="K65" s="25">
        <f t="shared" si="9"/>
        <v>129152</v>
      </c>
      <c r="L65" s="24">
        <f t="shared" si="10"/>
        <v>11128</v>
      </c>
      <c r="M65" s="29">
        <f t="shared" si="11"/>
        <v>8.6162041625371652E-2</v>
      </c>
      <c r="O65" s="95"/>
      <c r="P65" s="96"/>
    </row>
    <row r="66" spans="1:16" x14ac:dyDescent="0.25">
      <c r="A66" s="12" t="s">
        <v>46</v>
      </c>
      <c r="B66" s="21" t="s">
        <v>47</v>
      </c>
      <c r="C66" s="14" t="s">
        <v>111</v>
      </c>
      <c r="D66" s="116">
        <v>51016</v>
      </c>
      <c r="E66" s="112">
        <v>12</v>
      </c>
      <c r="F66" s="116">
        <v>51419</v>
      </c>
      <c r="G66" s="112">
        <v>12</v>
      </c>
      <c r="H66" s="24">
        <f t="shared" si="6"/>
        <v>-403</v>
      </c>
      <c r="I66" s="29">
        <f t="shared" si="7"/>
        <v>-7.837569769929404E-3</v>
      </c>
      <c r="J66" s="32">
        <f t="shared" si="8"/>
        <v>612192</v>
      </c>
      <c r="K66" s="25">
        <f t="shared" si="9"/>
        <v>617028</v>
      </c>
      <c r="L66" s="24">
        <f t="shared" si="10"/>
        <v>-4836</v>
      </c>
      <c r="M66" s="29">
        <f t="shared" si="11"/>
        <v>-7.837569769929404E-3</v>
      </c>
      <c r="O66" s="95"/>
      <c r="P66" s="96"/>
    </row>
    <row r="67" spans="1:16" x14ac:dyDescent="0.25">
      <c r="A67" s="12" t="s">
        <v>10</v>
      </c>
      <c r="B67" s="13" t="s">
        <v>22</v>
      </c>
      <c r="C67" s="14" t="s">
        <v>21</v>
      </c>
      <c r="D67" s="116">
        <v>46776</v>
      </c>
      <c r="E67" s="113">
        <v>52</v>
      </c>
      <c r="F67" s="116">
        <v>51616</v>
      </c>
      <c r="G67" s="113">
        <v>53</v>
      </c>
      <c r="H67" s="24">
        <f t="shared" si="6"/>
        <v>-4840</v>
      </c>
      <c r="I67" s="29">
        <f t="shared" si="7"/>
        <v>-9.3769373837569753E-2</v>
      </c>
      <c r="J67" s="32">
        <f t="shared" si="8"/>
        <v>2432352</v>
      </c>
      <c r="K67" s="25">
        <f t="shared" si="9"/>
        <v>2735648</v>
      </c>
      <c r="L67" s="24">
        <f t="shared" si="10"/>
        <v>-303296</v>
      </c>
      <c r="M67" s="29">
        <f t="shared" si="11"/>
        <v>-0.11086806489723824</v>
      </c>
      <c r="O67" s="95"/>
      <c r="P67" s="96"/>
    </row>
    <row r="68" spans="1:16" x14ac:dyDescent="0.25">
      <c r="A68" s="12" t="s">
        <v>54</v>
      </c>
      <c r="B68" s="21" t="s">
        <v>22</v>
      </c>
      <c r="C68" s="14" t="s">
        <v>110</v>
      </c>
      <c r="D68" s="116">
        <v>86061</v>
      </c>
      <c r="E68" s="112">
        <v>26</v>
      </c>
      <c r="F68" s="116">
        <v>93249</v>
      </c>
      <c r="G68" s="112">
        <v>26</v>
      </c>
      <c r="H68" s="24">
        <f t="shared" si="6"/>
        <v>-7188</v>
      </c>
      <c r="I68" s="29">
        <f t="shared" si="7"/>
        <v>-7.70839365569604E-2</v>
      </c>
      <c r="J68" s="32">
        <f t="shared" si="8"/>
        <v>2237586</v>
      </c>
      <c r="K68" s="25">
        <f t="shared" si="9"/>
        <v>2424474</v>
      </c>
      <c r="L68" s="24">
        <f t="shared" si="10"/>
        <v>-186888</v>
      </c>
      <c r="M68" s="29">
        <f t="shared" si="11"/>
        <v>-7.70839365569604E-2</v>
      </c>
      <c r="O68" s="95"/>
      <c r="P68" s="96"/>
    </row>
    <row r="69" spans="1:16" x14ac:dyDescent="0.25">
      <c r="A69" s="12" t="s">
        <v>58</v>
      </c>
      <c r="B69" s="21" t="s">
        <v>22</v>
      </c>
      <c r="C69" s="14" t="s">
        <v>110</v>
      </c>
      <c r="D69" s="116">
        <v>143687</v>
      </c>
      <c r="E69" s="112">
        <v>69</v>
      </c>
      <c r="F69" s="116">
        <v>145182</v>
      </c>
      <c r="G69" s="112">
        <v>69</v>
      </c>
      <c r="H69" s="24">
        <f t="shared" si="6"/>
        <v>-1495</v>
      </c>
      <c r="I69" s="29">
        <f t="shared" si="7"/>
        <v>-1.0297419790332135E-2</v>
      </c>
      <c r="J69" s="32">
        <f t="shared" si="8"/>
        <v>9914403</v>
      </c>
      <c r="K69" s="25">
        <f t="shared" si="9"/>
        <v>10017558</v>
      </c>
      <c r="L69" s="24">
        <f t="shared" si="10"/>
        <v>-103155</v>
      </c>
      <c r="M69" s="29">
        <f t="shared" si="11"/>
        <v>-1.0297419790332135E-2</v>
      </c>
      <c r="O69" s="95"/>
      <c r="P69" s="96"/>
    </row>
    <row r="70" spans="1:16" x14ac:dyDescent="0.25">
      <c r="A70" s="12" t="s">
        <v>63</v>
      </c>
      <c r="B70" s="21" t="s">
        <v>22</v>
      </c>
      <c r="C70" s="14" t="s">
        <v>110</v>
      </c>
      <c r="D70" s="116">
        <v>65648</v>
      </c>
      <c r="E70" s="112">
        <v>52</v>
      </c>
      <c r="F70" s="116">
        <v>69435</v>
      </c>
      <c r="G70" s="112">
        <v>53</v>
      </c>
      <c r="H70" s="24">
        <f t="shared" si="6"/>
        <v>-3787</v>
      </c>
      <c r="I70" s="29">
        <f t="shared" si="7"/>
        <v>-5.4540217469575859E-2</v>
      </c>
      <c r="J70" s="32">
        <f t="shared" si="8"/>
        <v>3413696</v>
      </c>
      <c r="K70" s="25">
        <f t="shared" si="9"/>
        <v>3680055</v>
      </c>
      <c r="L70" s="24">
        <f t="shared" si="10"/>
        <v>-266359</v>
      </c>
      <c r="M70" s="29">
        <f t="shared" si="11"/>
        <v>-7.2379081290904618E-2</v>
      </c>
      <c r="O70" s="95"/>
      <c r="P70" s="96"/>
    </row>
    <row r="71" spans="1:16" ht="15.75" thickBot="1" x14ac:dyDescent="0.3">
      <c r="A71" s="12" t="s">
        <v>84</v>
      </c>
      <c r="B71" s="21" t="s">
        <v>22</v>
      </c>
      <c r="C71" s="14" t="s">
        <v>85</v>
      </c>
      <c r="D71" s="116">
        <v>72004</v>
      </c>
      <c r="E71" s="112">
        <v>12</v>
      </c>
      <c r="F71" s="116">
        <v>74830</v>
      </c>
      <c r="G71" s="112">
        <v>12</v>
      </c>
      <c r="H71" s="24">
        <f t="shared" si="6"/>
        <v>-2826</v>
      </c>
      <c r="I71" s="29">
        <f t="shared" si="7"/>
        <v>-3.7765602031270884E-2</v>
      </c>
      <c r="J71" s="32">
        <f t="shared" si="8"/>
        <v>864048</v>
      </c>
      <c r="K71" s="25">
        <f t="shared" si="9"/>
        <v>897960</v>
      </c>
      <c r="L71" s="24">
        <f t="shared" si="10"/>
        <v>-33912</v>
      </c>
      <c r="M71" s="29">
        <f t="shared" si="11"/>
        <v>-3.7765602031270884E-2</v>
      </c>
    </row>
    <row r="72" spans="1:16" ht="16.5" thickBot="1" x14ac:dyDescent="0.3">
      <c r="A72" s="33" t="s">
        <v>87</v>
      </c>
      <c r="B72" s="34"/>
      <c r="C72" s="34" t="s">
        <v>88</v>
      </c>
      <c r="D72" s="35">
        <f>SUM(D8:D71)</f>
        <v>1834900</v>
      </c>
      <c r="E72" s="100"/>
      <c r="F72" s="98">
        <f>SUM(F8:F71)</f>
        <v>1921735</v>
      </c>
      <c r="G72" s="34"/>
      <c r="H72" s="36">
        <f>SUM(H8:H71)</f>
        <v>-86835</v>
      </c>
      <c r="I72" s="37">
        <f t="shared" ref="I72" si="12">H72/F72</f>
        <v>-4.5185730602814646E-2</v>
      </c>
      <c r="J72" s="38">
        <f>SUM(J8:J71)</f>
        <v>50803300</v>
      </c>
      <c r="K72" s="38">
        <f>SUM(K8:K71)</f>
        <v>54209894</v>
      </c>
      <c r="L72" s="38">
        <f>SUM(L8:L71)</f>
        <v>-3406594</v>
      </c>
      <c r="M72" s="39">
        <f t="shared" ref="M72" si="13">L72/K72</f>
        <v>-6.2840816475309841E-2</v>
      </c>
    </row>
    <row r="73" spans="1:16" ht="15.75" thickBot="1" x14ac:dyDescent="0.3"/>
    <row r="74" spans="1:16" ht="15.75" thickBot="1" x14ac:dyDescent="0.3">
      <c r="A74" s="8" t="s">
        <v>137</v>
      </c>
      <c r="B74" s="9" t="s">
        <v>3</v>
      </c>
      <c r="C74" s="140" t="s">
        <v>4</v>
      </c>
      <c r="D74" s="139">
        <v>2016</v>
      </c>
      <c r="E74" s="132" t="s">
        <v>5</v>
      </c>
      <c r="F74" s="133">
        <v>2015</v>
      </c>
      <c r="G74" s="132" t="s">
        <v>5</v>
      </c>
      <c r="H74" s="134" t="s">
        <v>89</v>
      </c>
      <c r="I74" s="135" t="s">
        <v>90</v>
      </c>
      <c r="J74" s="136"/>
      <c r="K74" s="136"/>
      <c r="L74" s="137" t="s">
        <v>89</v>
      </c>
      <c r="M74" s="138" t="s">
        <v>90</v>
      </c>
    </row>
    <row r="75" spans="1:16" x14ac:dyDescent="0.25">
      <c r="A75" s="12" t="s">
        <v>138</v>
      </c>
      <c r="B75" s="110" t="s">
        <v>125</v>
      </c>
      <c r="C75" s="14" t="s">
        <v>93</v>
      </c>
      <c r="D75" s="128">
        <v>17676</v>
      </c>
      <c r="E75" s="129">
        <v>11</v>
      </c>
      <c r="F75" s="19"/>
      <c r="G75" s="130"/>
      <c r="H75" s="24">
        <f>D75-F75</f>
        <v>17676</v>
      </c>
      <c r="I75" s="131"/>
      <c r="J75" s="24">
        <f>D75*E75</f>
        <v>194436</v>
      </c>
      <c r="K75" s="25">
        <f>F75*G75</f>
        <v>0</v>
      </c>
      <c r="L75" s="24">
        <f t="shared" ref="L75" si="14">J75-K75</f>
        <v>194436</v>
      </c>
      <c r="M75" s="131"/>
    </row>
    <row r="76" spans="1:16" ht="15.75" thickBot="1" x14ac:dyDescent="0.3">
      <c r="A76" s="126" t="s">
        <v>141</v>
      </c>
      <c r="B76" s="21" t="s">
        <v>26</v>
      </c>
      <c r="C76" s="127" t="s">
        <v>42</v>
      </c>
      <c r="D76" s="141">
        <v>23599</v>
      </c>
      <c r="E76" s="141">
        <v>2</v>
      </c>
      <c r="H76" s="24">
        <f>D76-F76</f>
        <v>23599</v>
      </c>
      <c r="I76" s="131"/>
      <c r="J76" s="24">
        <f>D76*E76</f>
        <v>47198</v>
      </c>
      <c r="K76" s="25">
        <f>F76*G76</f>
        <v>0</v>
      </c>
      <c r="L76" s="24">
        <f t="shared" ref="L76" si="15">J76-K76</f>
        <v>47198</v>
      </c>
      <c r="M76" s="131"/>
    </row>
    <row r="77" spans="1:16" ht="15.75" thickBot="1" x14ac:dyDescent="0.3">
      <c r="A77" s="51" t="s">
        <v>94</v>
      </c>
      <c r="B77" s="52"/>
      <c r="C77" s="53"/>
      <c r="D77" s="56">
        <f>SUM(D75:D76)</f>
        <v>41275</v>
      </c>
      <c r="E77" s="57"/>
      <c r="F77" s="56"/>
      <c r="G77" s="53"/>
      <c r="H77" s="53">
        <f>SUM(H75:H76)</f>
        <v>41275</v>
      </c>
      <c r="I77" s="60"/>
      <c r="J77" s="54">
        <f>SUM(J75:J76)</f>
        <v>241634</v>
      </c>
      <c r="K77" s="54"/>
      <c r="L77" s="54">
        <f>SUM(L75:L76)</f>
        <v>241634</v>
      </c>
      <c r="M77" s="61"/>
    </row>
    <row r="78" spans="1:16" ht="15.75" thickBot="1" x14ac:dyDescent="0.3"/>
    <row r="79" spans="1:16" ht="15.75" thickBot="1" x14ac:dyDescent="0.3">
      <c r="A79" s="101" t="s">
        <v>95</v>
      </c>
      <c r="B79" s="102"/>
      <c r="C79" s="63"/>
      <c r="D79" s="62">
        <f>D72+D77</f>
        <v>1876175</v>
      </c>
      <c r="E79" s="66"/>
      <c r="F79" s="62">
        <f>F72</f>
        <v>1921735</v>
      </c>
      <c r="G79" s="63"/>
      <c r="H79" s="64">
        <f>D79-F79</f>
        <v>-45560</v>
      </c>
      <c r="I79" s="65">
        <f>H79/F79</f>
        <v>-2.3707743263249096E-2</v>
      </c>
      <c r="J79" s="62">
        <f>J72+J77</f>
        <v>51044934</v>
      </c>
      <c r="K79" s="63">
        <f>K72</f>
        <v>54209894</v>
      </c>
      <c r="L79" s="64">
        <f t="shared" ref="L79" si="16">J79-K79</f>
        <v>-3164960</v>
      </c>
      <c r="M79" s="65">
        <f>L79/K79</f>
        <v>-5.8383438270512018E-2</v>
      </c>
    </row>
    <row r="80" spans="1:16" ht="15.75" thickBot="1" x14ac:dyDescent="0.3"/>
    <row r="81" spans="1:16" ht="15.75" thickBot="1" x14ac:dyDescent="0.3">
      <c r="A81" s="48" t="s">
        <v>126</v>
      </c>
      <c r="B81" s="49" t="s">
        <v>3</v>
      </c>
      <c r="C81" s="49" t="s">
        <v>4</v>
      </c>
      <c r="D81" s="17">
        <v>2016</v>
      </c>
      <c r="E81" s="18" t="s">
        <v>5</v>
      </c>
      <c r="F81" s="17">
        <v>2015</v>
      </c>
      <c r="G81" s="27" t="s">
        <v>5</v>
      </c>
      <c r="H81" s="28" t="s">
        <v>89</v>
      </c>
      <c r="I81" s="58" t="s">
        <v>90</v>
      </c>
      <c r="J81" s="59">
        <f>$J$3</f>
        <v>0</v>
      </c>
      <c r="K81" s="50">
        <f>$K$3</f>
        <v>0</v>
      </c>
      <c r="L81" s="30" t="s">
        <v>89</v>
      </c>
      <c r="M81" s="31" t="s">
        <v>90</v>
      </c>
    </row>
    <row r="82" spans="1:16" x14ac:dyDescent="0.25">
      <c r="A82" s="15" t="s">
        <v>82</v>
      </c>
      <c r="B82" s="21" t="s">
        <v>43</v>
      </c>
      <c r="C82" s="16" t="s">
        <v>83</v>
      </c>
      <c r="D82" s="117"/>
      <c r="E82" s="111"/>
      <c r="F82" s="117">
        <v>9898</v>
      </c>
      <c r="G82" s="111">
        <v>10</v>
      </c>
      <c r="H82" s="24">
        <f t="shared" ref="H82:H87" si="17">D82-F82</f>
        <v>-9898</v>
      </c>
      <c r="I82" s="29">
        <f t="shared" ref="I82:I87" si="18">H82/F82</f>
        <v>-1</v>
      </c>
      <c r="J82" s="32">
        <f>D82*E82</f>
        <v>0</v>
      </c>
      <c r="K82" s="25">
        <f t="shared" ref="K82:K87" si="19">F82*G82</f>
        <v>98980</v>
      </c>
      <c r="L82" s="24">
        <f t="shared" ref="L82:L87" si="20">J82-K82</f>
        <v>-98980</v>
      </c>
      <c r="M82" s="29">
        <f t="shared" ref="M82:M87" si="21">L82/K82</f>
        <v>-1</v>
      </c>
    </row>
    <row r="83" spans="1:16" x14ac:dyDescent="0.25">
      <c r="A83" s="12" t="s">
        <v>13</v>
      </c>
      <c r="B83" s="21" t="s">
        <v>24</v>
      </c>
      <c r="C83" s="14" t="s">
        <v>21</v>
      </c>
      <c r="D83" s="116"/>
      <c r="E83" s="113"/>
      <c r="F83" s="116">
        <v>28853</v>
      </c>
      <c r="G83" s="113">
        <v>4</v>
      </c>
      <c r="H83" s="24">
        <f t="shared" si="17"/>
        <v>-28853</v>
      </c>
      <c r="I83" s="29">
        <f t="shared" si="18"/>
        <v>-1</v>
      </c>
      <c r="J83" s="32">
        <f>D83*E83</f>
        <v>0</v>
      </c>
      <c r="K83" s="25">
        <f t="shared" si="19"/>
        <v>115412</v>
      </c>
      <c r="L83" s="24">
        <f t="shared" si="20"/>
        <v>-115412</v>
      </c>
      <c r="M83" s="29">
        <f t="shared" si="21"/>
        <v>-1</v>
      </c>
    </row>
    <row r="84" spans="1:16" x14ac:dyDescent="0.25">
      <c r="A84" s="12" t="s">
        <v>16</v>
      </c>
      <c r="B84" s="21" t="s">
        <v>26</v>
      </c>
      <c r="C84" s="14" t="s">
        <v>21</v>
      </c>
      <c r="D84" s="117"/>
      <c r="E84" s="111"/>
      <c r="F84" s="117">
        <v>23266</v>
      </c>
      <c r="G84" s="111">
        <v>8</v>
      </c>
      <c r="H84" s="24">
        <f t="shared" si="17"/>
        <v>-23266</v>
      </c>
      <c r="I84" s="29">
        <f t="shared" si="18"/>
        <v>-1</v>
      </c>
      <c r="J84" s="32">
        <f>D84*E84</f>
        <v>0</v>
      </c>
      <c r="K84" s="25">
        <f t="shared" si="19"/>
        <v>186128</v>
      </c>
      <c r="L84" s="24">
        <f t="shared" si="20"/>
        <v>-186128</v>
      </c>
      <c r="M84" s="29">
        <f t="shared" si="21"/>
        <v>-1</v>
      </c>
    </row>
    <row r="85" spans="1:16" x14ac:dyDescent="0.25">
      <c r="A85" s="12" t="s">
        <v>17</v>
      </c>
      <c r="B85" s="119" t="s">
        <v>26</v>
      </c>
      <c r="C85" s="14" t="s">
        <v>21</v>
      </c>
      <c r="D85" s="120"/>
      <c r="E85" s="121"/>
      <c r="F85" s="120">
        <v>16118</v>
      </c>
      <c r="G85" s="121">
        <v>6</v>
      </c>
      <c r="H85" s="122">
        <f t="shared" si="17"/>
        <v>-16118</v>
      </c>
      <c r="I85" s="123">
        <f t="shared" si="18"/>
        <v>-1</v>
      </c>
      <c r="J85" s="124">
        <f>D85*E85</f>
        <v>0</v>
      </c>
      <c r="K85" s="125">
        <f t="shared" si="19"/>
        <v>96708</v>
      </c>
      <c r="L85" s="122">
        <f t="shared" si="20"/>
        <v>-96708</v>
      </c>
      <c r="M85" s="29">
        <f t="shared" si="21"/>
        <v>-1</v>
      </c>
      <c r="O85" s="95"/>
      <c r="P85" s="96"/>
    </row>
    <row r="86" spans="1:16" x14ac:dyDescent="0.25">
      <c r="A86" s="12" t="s">
        <v>127</v>
      </c>
      <c r="B86" s="21" t="s">
        <v>24</v>
      </c>
      <c r="C86" s="14" t="s">
        <v>21</v>
      </c>
      <c r="D86" s="116"/>
      <c r="E86" s="113"/>
      <c r="F86" s="116">
        <v>19983</v>
      </c>
      <c r="G86" s="113">
        <v>8</v>
      </c>
      <c r="H86" s="24">
        <f t="shared" si="17"/>
        <v>-19983</v>
      </c>
      <c r="I86" s="29">
        <f t="shared" si="18"/>
        <v>-1</v>
      </c>
      <c r="J86" s="32">
        <f>D86*E86</f>
        <v>0</v>
      </c>
      <c r="K86" s="25">
        <f t="shared" si="19"/>
        <v>159864</v>
      </c>
      <c r="L86" s="24">
        <f t="shared" si="20"/>
        <v>-159864</v>
      </c>
      <c r="M86" s="29">
        <f t="shared" si="21"/>
        <v>-1</v>
      </c>
    </row>
    <row r="87" spans="1:16" ht="15.75" thickBot="1" x14ac:dyDescent="0.3">
      <c r="A87" s="12" t="s">
        <v>129</v>
      </c>
      <c r="B87" s="110" t="s">
        <v>22</v>
      </c>
      <c r="C87" s="14" t="s">
        <v>21</v>
      </c>
      <c r="D87" s="117"/>
      <c r="E87" s="111"/>
      <c r="F87" s="117">
        <v>24766</v>
      </c>
      <c r="G87" s="111">
        <v>8</v>
      </c>
      <c r="H87" s="24">
        <f t="shared" si="17"/>
        <v>-24766</v>
      </c>
      <c r="I87" s="29">
        <f t="shared" si="18"/>
        <v>-1</v>
      </c>
      <c r="J87" s="32"/>
      <c r="K87" s="25">
        <f t="shared" si="19"/>
        <v>198128</v>
      </c>
      <c r="L87" s="24">
        <f t="shared" si="20"/>
        <v>-198128</v>
      </c>
      <c r="M87" s="29">
        <f t="shared" si="21"/>
        <v>-1</v>
      </c>
    </row>
    <row r="88" spans="1:16" ht="15.75" thickBot="1" x14ac:dyDescent="0.3">
      <c r="A88" s="103" t="s">
        <v>98</v>
      </c>
      <c r="B88" s="104"/>
      <c r="C88" s="105"/>
      <c r="D88" s="106"/>
      <c r="E88" s="107"/>
      <c r="F88" s="106">
        <f>SUM(F82:F87)</f>
        <v>122884</v>
      </c>
      <c r="G88" s="105"/>
      <c r="H88" s="108">
        <f>SUM(H82:H87)</f>
        <v>-122884</v>
      </c>
      <c r="I88" s="109"/>
      <c r="J88" s="106"/>
      <c r="K88" s="108">
        <f>SUM(K81:K87)</f>
        <v>855220</v>
      </c>
      <c r="L88" s="108">
        <f>SUM(L82:L87)</f>
        <v>-855220</v>
      </c>
      <c r="M88" s="109"/>
    </row>
    <row r="89" spans="1:16" ht="15.75" thickBot="1" x14ac:dyDescent="0.3"/>
    <row r="90" spans="1:16" ht="15.75" thickBot="1" x14ac:dyDescent="0.3">
      <c r="A90" s="101" t="s">
        <v>99</v>
      </c>
      <c r="B90" s="102"/>
      <c r="C90" s="63"/>
      <c r="D90" s="62">
        <f>D79</f>
        <v>1876175</v>
      </c>
      <c r="E90" s="66"/>
      <c r="F90" s="62">
        <f>F79+F88</f>
        <v>2044619</v>
      </c>
      <c r="G90" s="63"/>
      <c r="H90" s="64">
        <f>D90-F90</f>
        <v>-168444</v>
      </c>
      <c r="I90" s="65">
        <f>H90/F90</f>
        <v>-8.2384052970259983E-2</v>
      </c>
      <c r="J90" s="62">
        <f>J79</f>
        <v>51044934</v>
      </c>
      <c r="K90" s="63">
        <f>K79+K88</f>
        <v>55065114</v>
      </c>
      <c r="L90" s="64">
        <f>J90-K90</f>
        <v>-4020180</v>
      </c>
      <c r="M90" s="65">
        <f>L90/K90</f>
        <v>-7.3007748608311246E-2</v>
      </c>
    </row>
    <row r="92" spans="1:16" x14ac:dyDescent="0.25">
      <c r="B92" s="67" t="s">
        <v>21</v>
      </c>
      <c r="C92" s="68" t="s">
        <v>100</v>
      </c>
      <c r="D92" s="68"/>
      <c r="E92" s="69"/>
      <c r="F92" s="70" t="s">
        <v>101</v>
      </c>
      <c r="G92" s="71" t="s">
        <v>143</v>
      </c>
      <c r="H92" s="72"/>
    </row>
    <row r="93" spans="1:16" x14ac:dyDescent="0.25">
      <c r="B93" s="73" t="s">
        <v>93</v>
      </c>
      <c r="C93" s="40" t="s">
        <v>120</v>
      </c>
      <c r="D93" s="13"/>
      <c r="E93" s="19"/>
      <c r="F93" s="20" t="s">
        <v>104</v>
      </c>
      <c r="G93" s="74" t="s">
        <v>105</v>
      </c>
      <c r="H93" s="75"/>
    </row>
    <row r="94" spans="1:16" x14ac:dyDescent="0.25">
      <c r="B94" s="73" t="s">
        <v>102</v>
      </c>
      <c r="C94" s="40" t="s">
        <v>103</v>
      </c>
      <c r="D94" s="13"/>
      <c r="E94" s="19"/>
      <c r="F94" s="20" t="s">
        <v>73</v>
      </c>
      <c r="G94" s="76" t="s">
        <v>106</v>
      </c>
      <c r="H94" s="77"/>
    </row>
    <row r="95" spans="1:16" x14ac:dyDescent="0.25">
      <c r="B95" s="73" t="s">
        <v>42</v>
      </c>
      <c r="C95" s="40" t="s">
        <v>121</v>
      </c>
      <c r="D95" s="40"/>
      <c r="E95" s="19"/>
      <c r="F95" s="20" t="s">
        <v>71</v>
      </c>
      <c r="G95" s="81" t="s">
        <v>107</v>
      </c>
      <c r="H95" s="75"/>
    </row>
    <row r="96" spans="1:16" x14ac:dyDescent="0.25">
      <c r="B96" s="73" t="s">
        <v>79</v>
      </c>
      <c r="C96" s="40" t="s">
        <v>78</v>
      </c>
      <c r="D96" s="40"/>
      <c r="E96" s="15"/>
      <c r="F96" s="20" t="s">
        <v>75</v>
      </c>
      <c r="G96" s="76" t="s">
        <v>108</v>
      </c>
      <c r="H96" s="75"/>
    </row>
    <row r="97" spans="2:8" x14ac:dyDescent="0.25">
      <c r="B97" s="73" t="s">
        <v>110</v>
      </c>
      <c r="C97" s="40" t="s">
        <v>118</v>
      </c>
      <c r="D97" s="40"/>
      <c r="E97" s="15"/>
      <c r="F97" s="20"/>
      <c r="G97" s="81"/>
      <c r="H97" s="75"/>
    </row>
    <row r="98" spans="2:8" x14ac:dyDescent="0.25">
      <c r="B98" s="73" t="s">
        <v>109</v>
      </c>
      <c r="C98" s="40" t="s">
        <v>119</v>
      </c>
      <c r="D98" s="12"/>
      <c r="E98" s="15"/>
      <c r="H98" s="75"/>
    </row>
    <row r="99" spans="2:8" x14ac:dyDescent="0.25">
      <c r="B99" s="82"/>
      <c r="C99" s="83"/>
      <c r="D99" s="78"/>
      <c r="E99" s="79"/>
      <c r="F99" s="83"/>
      <c r="G99" s="83"/>
      <c r="H99" s="80"/>
    </row>
    <row r="102" spans="2:8" ht="19.5" thickBot="1" x14ac:dyDescent="0.35">
      <c r="B102" s="84" t="s">
        <v>142</v>
      </c>
    </row>
    <row r="103" spans="2:8" x14ac:dyDescent="0.25">
      <c r="C103" s="85" t="s">
        <v>139</v>
      </c>
      <c r="D103" s="86" t="s">
        <v>140</v>
      </c>
      <c r="E103" s="87" t="s">
        <v>134</v>
      </c>
      <c r="F103" s="88" t="s">
        <v>135</v>
      </c>
      <c r="G103" s="87" t="s">
        <v>122</v>
      </c>
    </row>
    <row r="104" spans="2:8" x14ac:dyDescent="0.25">
      <c r="B104" t="s">
        <v>27</v>
      </c>
      <c r="C104" s="89">
        <f>SUM(J8:J12)/1000</f>
        <v>12651.74</v>
      </c>
      <c r="D104" s="90">
        <f>C104/50832</f>
        <v>0.2488932168712622</v>
      </c>
      <c r="E104" s="89">
        <f>SUM(K8:K12)/1000</f>
        <v>13524.216</v>
      </c>
      <c r="F104" s="90">
        <f>E104/54210</f>
        <v>0.24947825124515774</v>
      </c>
      <c r="G104" s="91">
        <f>(C104-E104)/E104</f>
        <v>-6.451213142410625E-2</v>
      </c>
    </row>
    <row r="105" spans="2:8" x14ac:dyDescent="0.25">
      <c r="B105" t="s">
        <v>23</v>
      </c>
      <c r="C105" s="89">
        <f>SUM(J13:J16)/1000</f>
        <v>812.09299999999996</v>
      </c>
      <c r="D105" s="90">
        <f t="shared" ref="D105:D117" si="22">C105/50832</f>
        <v>1.5976019043122441E-2</v>
      </c>
      <c r="E105" s="89">
        <f>SUM(K13:K16)/1000</f>
        <v>841.35699999999997</v>
      </c>
      <c r="F105" s="90">
        <f t="shared" ref="F105:F117" si="23">E105/54210</f>
        <v>1.5520328352702452E-2</v>
      </c>
      <c r="G105" s="91">
        <f t="shared" ref="G105:G117" si="24">(C105-E105)/E105</f>
        <v>-3.4781905897258845E-2</v>
      </c>
    </row>
    <row r="106" spans="2:8" x14ac:dyDescent="0.25">
      <c r="B106" t="s">
        <v>26</v>
      </c>
      <c r="C106" s="89">
        <f>SUM(J17:J28)/1000</f>
        <v>3195.1469999999999</v>
      </c>
      <c r="D106" s="90">
        <f t="shared" si="22"/>
        <v>6.2856999527856464E-2</v>
      </c>
      <c r="E106" s="89">
        <f>SUM(K17:K28)/1000</f>
        <v>3252.6849999999999</v>
      </c>
      <c r="F106" s="90">
        <f t="shared" si="23"/>
        <v>6.0001567976388122E-2</v>
      </c>
      <c r="G106" s="91">
        <f t="shared" si="24"/>
        <v>-1.7689385845847356E-2</v>
      </c>
    </row>
    <row r="107" spans="2:8" x14ac:dyDescent="0.25">
      <c r="B107" t="s">
        <v>70</v>
      </c>
      <c r="C107" s="89">
        <f>SUM(J29:J30)/1000</f>
        <v>360.82799999999997</v>
      </c>
      <c r="D107" s="90">
        <f t="shared" si="22"/>
        <v>7.0984419263456083E-3</v>
      </c>
      <c r="E107" s="89">
        <f>SUM(K29:K30)/1000</f>
        <v>387.57600000000002</v>
      </c>
      <c r="F107" s="90">
        <f t="shared" si="23"/>
        <v>7.1495296070835639E-3</v>
      </c>
      <c r="G107" s="91">
        <f t="shared" si="24"/>
        <v>-6.9013561211220625E-2</v>
      </c>
    </row>
    <row r="108" spans="2:8" x14ac:dyDescent="0.25">
      <c r="B108" t="s">
        <v>86</v>
      </c>
      <c r="C108" s="89">
        <f>SUM(J35:J36)/1000</f>
        <v>814.33</v>
      </c>
      <c r="D108" s="90">
        <f t="shared" si="22"/>
        <v>1.6020026754800128E-2</v>
      </c>
      <c r="E108" s="89">
        <f>SUM(K35:K36)/1000</f>
        <v>863.85199999999998</v>
      </c>
      <c r="F108" s="90">
        <f t="shared" si="23"/>
        <v>1.5935288692123226E-2</v>
      </c>
      <c r="G108" s="91">
        <f t="shared" si="24"/>
        <v>-5.7326949523760939E-2</v>
      </c>
    </row>
    <row r="109" spans="2:8" x14ac:dyDescent="0.25">
      <c r="B109" t="s">
        <v>25</v>
      </c>
      <c r="C109" s="89">
        <f>SUM(J37:J40)/1000</f>
        <v>739.54700000000003</v>
      </c>
      <c r="D109" s="90">
        <f t="shared" si="22"/>
        <v>1.4548847182876929E-2</v>
      </c>
      <c r="E109" s="89">
        <f>SUM(K37:K40)/1000</f>
        <v>773.71199999999999</v>
      </c>
      <c r="F109" s="90">
        <f t="shared" si="23"/>
        <v>1.4272495849474267E-2</v>
      </c>
      <c r="G109" s="91">
        <f t="shared" si="24"/>
        <v>-4.4157257480819688E-2</v>
      </c>
    </row>
    <row r="110" spans="2:8" x14ac:dyDescent="0.25">
      <c r="B110" t="s">
        <v>24</v>
      </c>
      <c r="C110" s="89">
        <f>SUM(J41:J47)/1000</f>
        <v>4005.9090000000001</v>
      </c>
      <c r="D110" s="90">
        <f t="shared" si="22"/>
        <v>7.8806834277620405E-2</v>
      </c>
      <c r="E110" s="89">
        <f>SUM(K41:K47)/1000</f>
        <v>4534.9740000000002</v>
      </c>
      <c r="F110" s="90">
        <f t="shared" si="23"/>
        <v>8.3655672385168786E-2</v>
      </c>
      <c r="G110" s="91">
        <f t="shared" si="24"/>
        <v>-0.11666329288767699</v>
      </c>
    </row>
    <row r="111" spans="2:8" x14ac:dyDescent="0.25">
      <c r="B111" t="s">
        <v>22</v>
      </c>
      <c r="C111" s="89">
        <f>SUM(J67:J71)/1000</f>
        <v>18862.084999999999</v>
      </c>
      <c r="D111" s="90">
        <f t="shared" si="22"/>
        <v>0.37106714274472774</v>
      </c>
      <c r="E111" s="89">
        <f>SUM(K67:K71)/1000</f>
        <v>19755.695</v>
      </c>
      <c r="F111" s="90">
        <f t="shared" si="23"/>
        <v>0.36442897989300865</v>
      </c>
      <c r="G111" s="91">
        <f t="shared" si="24"/>
        <v>-4.5233032803958587E-2</v>
      </c>
    </row>
    <row r="112" spans="2:8" x14ac:dyDescent="0.25">
      <c r="B112" t="s">
        <v>33</v>
      </c>
      <c r="C112" s="89">
        <f>J48/1000</f>
        <v>3476.15</v>
      </c>
      <c r="D112" s="90">
        <f t="shared" si="22"/>
        <v>6.8385072395341515E-2</v>
      </c>
      <c r="E112" s="89">
        <f>K48/1000</f>
        <v>4100.0959999999995</v>
      </c>
      <c r="F112" s="90">
        <f t="shared" si="23"/>
        <v>7.5633573141486804E-2</v>
      </c>
      <c r="G112" s="91">
        <f t="shared" si="24"/>
        <v>-0.15217838801823166</v>
      </c>
    </row>
    <row r="113" spans="2:7" x14ac:dyDescent="0.25">
      <c r="B113" t="s">
        <v>96</v>
      </c>
      <c r="C113" s="89">
        <f>SUM(J31:J34)/1000</f>
        <v>829.84199999999998</v>
      </c>
      <c r="D113" s="90">
        <f t="shared" si="22"/>
        <v>1.6325188857412652E-2</v>
      </c>
      <c r="E113" s="89">
        <f>SUM(K31:K34)/1000</f>
        <v>871.56</v>
      </c>
      <c r="F113" s="90">
        <f t="shared" si="23"/>
        <v>1.6077476480354177E-2</v>
      </c>
      <c r="G113" s="91">
        <f t="shared" si="24"/>
        <v>-4.7865895635412326E-2</v>
      </c>
    </row>
    <row r="114" spans="2:7" x14ac:dyDescent="0.25">
      <c r="B114" t="s">
        <v>125</v>
      </c>
      <c r="C114" s="89">
        <f>J49/1000</f>
        <v>109.9</v>
      </c>
      <c r="D114" s="90">
        <f t="shared" si="22"/>
        <v>2.1620239219389361E-3</v>
      </c>
      <c r="E114" s="89">
        <f>K49/1000</f>
        <v>102.84399999999999</v>
      </c>
      <c r="F114" s="90">
        <f t="shared" si="23"/>
        <v>1.8971407489393099E-3</v>
      </c>
      <c r="G114" s="91">
        <f t="shared" si="24"/>
        <v>6.8608766675742019E-2</v>
      </c>
    </row>
    <row r="115" spans="2:7" x14ac:dyDescent="0.25">
      <c r="B115" t="s">
        <v>123</v>
      </c>
      <c r="C115" s="89">
        <f>SUM(J50:J53)/1000</f>
        <v>646.96</v>
      </c>
      <c r="D115" s="90">
        <f t="shared" si="22"/>
        <v>1.2727415801070193E-2</v>
      </c>
      <c r="E115" s="89">
        <f>SUM(K50:K53)/1000</f>
        <v>725.66099999999994</v>
      </c>
      <c r="F115" s="90">
        <f t="shared" si="23"/>
        <v>1.3386109573879357E-2</v>
      </c>
      <c r="G115" s="91">
        <f t="shared" si="24"/>
        <v>-0.10845422311520106</v>
      </c>
    </row>
    <row r="116" spans="2:7" x14ac:dyDescent="0.25">
      <c r="B116" t="s">
        <v>43</v>
      </c>
      <c r="C116" s="89">
        <f>SUM(J54:J63)/1000</f>
        <v>1723.749</v>
      </c>
      <c r="D116" s="90">
        <f t="shared" si="22"/>
        <v>3.3910705854579795E-2</v>
      </c>
      <c r="E116" s="89">
        <f>SUM(K54:K63)/1000</f>
        <v>1806.646</v>
      </c>
      <c r="F116" s="90">
        <f t="shared" si="23"/>
        <v>3.3326803172846337E-2</v>
      </c>
      <c r="G116" s="91">
        <f t="shared" si="24"/>
        <v>-4.5884473217221271E-2</v>
      </c>
    </row>
    <row r="117" spans="2:7" ht="15.75" thickBot="1" x14ac:dyDescent="0.3">
      <c r="B117" s="92" t="s">
        <v>124</v>
      </c>
      <c r="C117" s="93">
        <f>SUM(J64:J66)/1000</f>
        <v>2575.02</v>
      </c>
      <c r="D117" s="94">
        <f t="shared" si="22"/>
        <v>5.0657459867799813E-2</v>
      </c>
      <c r="E117" s="93">
        <f>SUM(K64:K66)/1000</f>
        <v>2669.02</v>
      </c>
      <c r="F117" s="94">
        <f t="shared" si="23"/>
        <v>4.9234827522597308E-2</v>
      </c>
      <c r="G117" s="97">
        <f t="shared" si="24"/>
        <v>-3.5218919303714472E-2</v>
      </c>
    </row>
    <row r="118" spans="2:7" x14ac:dyDescent="0.25">
      <c r="C118" s="95"/>
      <c r="D118" s="95"/>
      <c r="E118" s="95"/>
      <c r="F118" s="95"/>
      <c r="G118" s="95"/>
    </row>
  </sheetData>
  <sortState ref="A8:M71">
    <sortCondition ref="B8:B71"/>
  </sortState>
  <mergeCells count="2">
    <mergeCell ref="D6:I6"/>
    <mergeCell ref="J6:M6"/>
  </mergeCells>
  <printOptions gridLine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Helge Holbæk-Hanssen</cp:lastModifiedBy>
  <cp:lastPrinted>2017-02-22T08:45:26Z</cp:lastPrinted>
  <dcterms:created xsi:type="dcterms:W3CDTF">2015-02-16T09:28:52Z</dcterms:created>
  <dcterms:modified xsi:type="dcterms:W3CDTF">2017-03-06T10:52:19Z</dcterms:modified>
</cp:coreProperties>
</file>